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300" windowWidth="9135" windowHeight="4755" tabRatio="915" firstSheet="3" activeTab="6"/>
  </bookViews>
  <sheets>
    <sheet name="Cálculo de l e h terraço" sheetId="1" state="hidden" r:id="rId1"/>
    <sheet name="Cálculo l e h canal" sheetId="2" state="hidden" r:id="rId2"/>
    <sheet name="Perfil do canal cálculos" sheetId="3" state="hidden" r:id="rId3"/>
    <sheet name="Perfil do Canal" sheetId="4" r:id="rId4"/>
    <sheet name="L e H a partir da vazão e vel" sheetId="8" state="hidden" r:id="rId5"/>
    <sheet name="Vazão de Tubos e Drenos" sheetId="14" r:id="rId6"/>
    <sheet name="Vazão Canal" sheetId="5" r:id="rId7"/>
    <sheet name="Vazão Terraço" sheetId="6" r:id="rId8"/>
    <sheet name="Vazão Entrada" sheetId="7" r:id="rId9"/>
    <sheet name="Locais" sheetId="9" r:id="rId10"/>
    <sheet name="Chuva" sheetId="10" r:id="rId11"/>
    <sheet name="Banco Dados Local 1" sheetId="11" state="hidden" r:id="rId12"/>
    <sheet name="Banco de Dados Local 2" sheetId="12" r:id="rId13"/>
    <sheet name="Apresentação" sheetId="13" r:id="rId14"/>
    <sheet name="Plan6" sheetId="15" state="hidden" r:id="rId15"/>
    <sheet name="Plan7" sheetId="16" state="hidden" r:id="rId16"/>
    <sheet name="Plan8" sheetId="17" state="hidden" r:id="rId17"/>
    <sheet name="Plan9" sheetId="18" state="hidden" r:id="rId18"/>
    <sheet name="Plan10" sheetId="19" state="hidden" r:id="rId19"/>
    <sheet name="Plan11" sheetId="20" state="hidden" r:id="rId20"/>
    <sheet name="Plan12" sheetId="21" state="hidden" r:id="rId21"/>
    <sheet name="Plan13" sheetId="22" state="hidden" r:id="rId22"/>
    <sheet name="Plan14" sheetId="23" state="hidden" r:id="rId23"/>
    <sheet name="Plan15" sheetId="24" state="hidden" r:id="rId24"/>
    <sheet name="Plan16" sheetId="25" state="hidden" r:id="rId25"/>
  </sheets>
  <calcPr calcId="171027"/>
</workbook>
</file>

<file path=xl/calcChain.xml><?xml version="1.0" encoding="utf-8"?>
<calcChain xmlns="http://schemas.openxmlformats.org/spreadsheetml/2006/main">
  <c r="B33" i="7" l="1"/>
  <c r="B29" i="7"/>
  <c r="E29" i="7" s="1"/>
  <c r="K1" i="11"/>
  <c r="A115" i="11" s="1"/>
  <c r="H116" i="11" s="1"/>
  <c r="J3" i="10" s="1"/>
  <c r="K1" i="12"/>
  <c r="A115" i="12" s="1"/>
  <c r="J116" i="12" s="1"/>
  <c r="H15" i="7" s="1"/>
  <c r="G6" i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C2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2" i="1"/>
  <c r="A2" i="1"/>
  <c r="I16" i="6"/>
  <c r="I17" i="6"/>
  <c r="J18" i="6" s="1"/>
  <c r="I19" i="6"/>
  <c r="G6" i="2"/>
  <c r="G7" i="2" s="1"/>
  <c r="G8" i="2" s="1"/>
  <c r="G9" i="2" s="1"/>
  <c r="G10" i="2" s="1"/>
  <c r="G11" i="2" s="1"/>
  <c r="C2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A6" i="2"/>
  <c r="A7" i="2" s="1"/>
  <c r="A8" i="2" s="1"/>
  <c r="A9" i="2" s="1"/>
  <c r="A10" i="2" s="1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2" i="2"/>
  <c r="A2" i="2"/>
  <c r="I16" i="5"/>
  <c r="I17" i="5"/>
  <c r="J18" i="5" s="1"/>
  <c r="E2" i="2"/>
  <c r="I19" i="5"/>
  <c r="T5" i="10"/>
  <c r="C5" i="10" s="1"/>
  <c r="T7" i="10"/>
  <c r="C7" i="10" s="1"/>
  <c r="E5" i="10"/>
  <c r="E6" i="10"/>
  <c r="E7" i="10"/>
  <c r="T9" i="10"/>
  <c r="D9" i="10" s="1"/>
  <c r="T6" i="10"/>
  <c r="C6" i="10" s="1"/>
  <c r="S3" i="10"/>
  <c r="C2" i="8"/>
  <c r="F2" i="8"/>
  <c r="D2" i="8"/>
  <c r="B6" i="8"/>
  <c r="B7" i="8"/>
  <c r="B8" i="8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68" i="8" s="1"/>
  <c r="B69" i="8" s="1"/>
  <c r="B70" i="8" s="1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99" i="8" s="1"/>
  <c r="B100" i="8" s="1"/>
  <c r="B101" i="8" s="1"/>
  <c r="B102" i="8" s="1"/>
  <c r="B103" i="8" s="1"/>
  <c r="B104" i="8" s="1"/>
  <c r="B105" i="8" s="1"/>
  <c r="B106" i="8" s="1"/>
  <c r="B107" i="8" s="1"/>
  <c r="B108" i="8" s="1"/>
  <c r="B109" i="8" s="1"/>
  <c r="B110" i="8" s="1"/>
  <c r="B111" i="8" s="1"/>
  <c r="B112" i="8" s="1"/>
  <c r="B113" i="8" s="1"/>
  <c r="B114" i="8" s="1"/>
  <c r="B115" i="8" s="1"/>
  <c r="B116" i="8" s="1"/>
  <c r="B117" i="8" s="1"/>
  <c r="B118" i="8" s="1"/>
  <c r="B119" i="8" s="1"/>
  <c r="B120" i="8" s="1"/>
  <c r="B121" i="8" s="1"/>
  <c r="B122" i="8" s="1"/>
  <c r="B123" i="8" s="1"/>
  <c r="B124" i="8" s="1"/>
  <c r="B125" i="8" s="1"/>
  <c r="B126" i="8" s="1"/>
  <c r="B127" i="8" s="1"/>
  <c r="B128" i="8" s="1"/>
  <c r="B129" i="8" s="1"/>
  <c r="B130" i="8" s="1"/>
  <c r="B131" i="8" s="1"/>
  <c r="B132" i="8" s="1"/>
  <c r="B133" i="8" s="1"/>
  <c r="B134" i="8" s="1"/>
  <c r="B135" i="8" s="1"/>
  <c r="B136" i="8" s="1"/>
  <c r="B137" i="8" s="1"/>
  <c r="B138" i="8" s="1"/>
  <c r="B139" i="8" s="1"/>
  <c r="B140" i="8" s="1"/>
  <c r="B141" i="8" s="1"/>
  <c r="B142" i="8" s="1"/>
  <c r="B143" i="8" s="1"/>
  <c r="B144" i="8" s="1"/>
  <c r="B145" i="8" s="1"/>
  <c r="B146" i="8" s="1"/>
  <c r="B147" i="8" s="1"/>
  <c r="B148" i="8" s="1"/>
  <c r="B149" i="8" s="1"/>
  <c r="B150" i="8" s="1"/>
  <c r="B151" i="8" s="1"/>
  <c r="B152" i="8" s="1"/>
  <c r="B153" i="8" s="1"/>
  <c r="B154" i="8" s="1"/>
  <c r="B155" i="8" s="1"/>
  <c r="B156" i="8" s="1"/>
  <c r="B157" i="8" s="1"/>
  <c r="B158" i="8" s="1"/>
  <c r="B159" i="8" s="1"/>
  <c r="B160" i="8" s="1"/>
  <c r="B161" i="8" s="1"/>
  <c r="B162" i="8" s="1"/>
  <c r="B163" i="8" s="1"/>
  <c r="B164" i="8" s="1"/>
  <c r="B165" i="8" s="1"/>
  <c r="B166" i="8" s="1"/>
  <c r="B167" i="8" s="1"/>
  <c r="B168" i="8" s="1"/>
  <c r="B169" i="8" s="1"/>
  <c r="B170" i="8" s="1"/>
  <c r="B171" i="8" s="1"/>
  <c r="B172" i="8" s="1"/>
  <c r="B173" i="8" s="1"/>
  <c r="B174" i="8" s="1"/>
  <c r="B175" i="8" s="1"/>
  <c r="B176" i="8" s="1"/>
  <c r="B177" i="8" s="1"/>
  <c r="B178" i="8" s="1"/>
  <c r="B179" i="8" s="1"/>
  <c r="B180" i="8" s="1"/>
  <c r="B181" i="8" s="1"/>
  <c r="B182" i="8" s="1"/>
  <c r="B183" i="8" s="1"/>
  <c r="B184" i="8" s="1"/>
  <c r="B185" i="8" s="1"/>
  <c r="B186" i="8" s="1"/>
  <c r="B187" i="8" s="1"/>
  <c r="B188" i="8" s="1"/>
  <c r="B189" i="8" s="1"/>
  <c r="B190" i="8" s="1"/>
  <c r="B191" i="8" s="1"/>
  <c r="B192" i="8" s="1"/>
  <c r="B193" i="8" s="1"/>
  <c r="B194" i="8" s="1"/>
  <c r="B195" i="8" s="1"/>
  <c r="B196" i="8" s="1"/>
  <c r="B197" i="8" s="1"/>
  <c r="B198" i="8" s="1"/>
  <c r="B199" i="8" s="1"/>
  <c r="B200" i="8" s="1"/>
  <c r="B201" i="8" s="1"/>
  <c r="B202" i="8" s="1"/>
  <c r="B203" i="8" s="1"/>
  <c r="B204" i="8" s="1"/>
  <c r="B205" i="8" s="1"/>
  <c r="B206" i="8" s="1"/>
  <c r="B207" i="8" s="1"/>
  <c r="B208" i="8" s="1"/>
  <c r="B209" i="8" s="1"/>
  <c r="B210" i="8" s="1"/>
  <c r="B211" i="8" s="1"/>
  <c r="B212" i="8" s="1"/>
  <c r="B213" i="8" s="1"/>
  <c r="B214" i="8" s="1"/>
  <c r="B215" i="8" s="1"/>
  <c r="B216" i="8" s="1"/>
  <c r="B217" i="8" s="1"/>
  <c r="B218" i="8" s="1"/>
  <c r="B219" i="8" s="1"/>
  <c r="B220" i="8" s="1"/>
  <c r="B221" i="8" s="1"/>
  <c r="B222" i="8" s="1"/>
  <c r="B223" i="8" s="1"/>
  <c r="B224" i="8" s="1"/>
  <c r="B225" i="8" s="1"/>
  <c r="B226" i="8" s="1"/>
  <c r="B227" i="8" s="1"/>
  <c r="B228" i="8" s="1"/>
  <c r="B229" i="8" s="1"/>
  <c r="B230" i="8" s="1"/>
  <c r="B231" i="8" s="1"/>
  <c r="B232" i="8" s="1"/>
  <c r="B233" i="8" s="1"/>
  <c r="B234" i="8" s="1"/>
  <c r="B235" i="8" s="1"/>
  <c r="B236" i="8" s="1"/>
  <c r="B237" i="8" s="1"/>
  <c r="B238" i="8" s="1"/>
  <c r="B239" i="8" s="1"/>
  <c r="B240" i="8" s="1"/>
  <c r="B241" i="8" s="1"/>
  <c r="B242" i="8" s="1"/>
  <c r="B243" i="8" s="1"/>
  <c r="B244" i="8" s="1"/>
  <c r="B245" i="8" s="1"/>
  <c r="B246" i="8" s="1"/>
  <c r="B247" i="8" s="1"/>
  <c r="B248" i="8" s="1"/>
  <c r="B249" i="8" s="1"/>
  <c r="B250" i="8" s="1"/>
  <c r="B251" i="8" s="1"/>
  <c r="B252" i="8" s="1"/>
  <c r="B253" i="8" s="1"/>
  <c r="B254" i="8" s="1"/>
  <c r="B255" i="8" s="1"/>
  <c r="B256" i="8" s="1"/>
  <c r="B257" i="8" s="1"/>
  <c r="B258" i="8" s="1"/>
  <c r="B259" i="8" s="1"/>
  <c r="B260" i="8" s="1"/>
  <c r="B261" i="8" s="1"/>
  <c r="B262" i="8" s="1"/>
  <c r="B263" i="8" s="1"/>
  <c r="B264" i="8" s="1"/>
  <c r="B265" i="8" s="1"/>
  <c r="B266" i="8" s="1"/>
  <c r="B267" i="8" s="1"/>
  <c r="B268" i="8" s="1"/>
  <c r="B269" i="8" s="1"/>
  <c r="B270" i="8" s="1"/>
  <c r="B271" i="8" s="1"/>
  <c r="B272" i="8" s="1"/>
  <c r="B273" i="8" s="1"/>
  <c r="B274" i="8" s="1"/>
  <c r="B275" i="8" s="1"/>
  <c r="B276" i="8" s="1"/>
  <c r="B277" i="8" s="1"/>
  <c r="B278" i="8" s="1"/>
  <c r="B279" i="8" s="1"/>
  <c r="B280" i="8" s="1"/>
  <c r="B281" i="8" s="1"/>
  <c r="B282" i="8" s="1"/>
  <c r="B283" i="8" s="1"/>
  <c r="B284" i="8" s="1"/>
  <c r="B285" i="8" s="1"/>
  <c r="B286" i="8" s="1"/>
  <c r="B287" i="8" s="1"/>
  <c r="B288" i="8" s="1"/>
  <c r="B289" i="8" s="1"/>
  <c r="B290" i="8" s="1"/>
  <c r="B291" i="8" s="1"/>
  <c r="B292" i="8" s="1"/>
  <c r="B293" i="8" s="1"/>
  <c r="B294" i="8" s="1"/>
  <c r="B295" i="8" s="1"/>
  <c r="B296" i="8" s="1"/>
  <c r="B297" i="8" s="1"/>
  <c r="B298" i="8" s="1"/>
  <c r="B299" i="8" s="1"/>
  <c r="B300" i="8" s="1"/>
  <c r="B301" i="8" s="1"/>
  <c r="B302" i="8" s="1"/>
  <c r="B303" i="8" s="1"/>
  <c r="B304" i="8" s="1"/>
  <c r="B305" i="8" s="1"/>
  <c r="B306" i="8" s="1"/>
  <c r="B307" i="8" s="1"/>
  <c r="B308" i="8" s="1"/>
  <c r="B309" i="8" s="1"/>
  <c r="B310" i="8" s="1"/>
  <c r="B311" i="8" s="1"/>
  <c r="B312" i="8" s="1"/>
  <c r="B313" i="8" s="1"/>
  <c r="B314" i="8" s="1"/>
  <c r="B315" i="8" s="1"/>
  <c r="B316" i="8" s="1"/>
  <c r="B317" i="8" s="1"/>
  <c r="B318" i="8" s="1"/>
  <c r="B319" i="8" s="1"/>
  <c r="B320" i="8" s="1"/>
  <c r="B321" i="8" s="1"/>
  <c r="B322" i="8" s="1"/>
  <c r="B323" i="8" s="1"/>
  <c r="B324" i="8" s="1"/>
  <c r="B325" i="8" s="1"/>
  <c r="B326" i="8" s="1"/>
  <c r="B327" i="8" s="1"/>
  <c r="B328" i="8" s="1"/>
  <c r="B329" i="8" s="1"/>
  <c r="B330" i="8" s="1"/>
  <c r="B331" i="8" s="1"/>
  <c r="B332" i="8" s="1"/>
  <c r="B333" i="8" s="1"/>
  <c r="B334" i="8" s="1"/>
  <c r="B335" i="8" s="1"/>
  <c r="B336" i="8" s="1"/>
  <c r="B337" i="8" s="1"/>
  <c r="B338" i="8" s="1"/>
  <c r="B339" i="8" s="1"/>
  <c r="B340" i="8" s="1"/>
  <c r="B341" i="8" s="1"/>
  <c r="B342" i="8" s="1"/>
  <c r="B343" i="8" s="1"/>
  <c r="B344" i="8" s="1"/>
  <c r="B345" i="8" s="1"/>
  <c r="B346" i="8" s="1"/>
  <c r="B347" i="8" s="1"/>
  <c r="B348" i="8" s="1"/>
  <c r="B349" i="8" s="1"/>
  <c r="B350" i="8" s="1"/>
  <c r="B351" i="8" s="1"/>
  <c r="B352" i="8" s="1"/>
  <c r="B353" i="8" s="1"/>
  <c r="B354" i="8" s="1"/>
  <c r="B355" i="8" s="1"/>
  <c r="B356" i="8" s="1"/>
  <c r="B357" i="8" s="1"/>
  <c r="B358" i="8" s="1"/>
  <c r="B359" i="8" s="1"/>
  <c r="B360" i="8" s="1"/>
  <c r="B361" i="8" s="1"/>
  <c r="B362" i="8" s="1"/>
  <c r="B363" i="8" s="1"/>
  <c r="B364" i="8" s="1"/>
  <c r="B365" i="8" s="1"/>
  <c r="B366" i="8" s="1"/>
  <c r="B367" i="8" s="1"/>
  <c r="B368" i="8" s="1"/>
  <c r="B369" i="8" s="1"/>
  <c r="B370" i="8" s="1"/>
  <c r="B371" i="8" s="1"/>
  <c r="B372" i="8" s="1"/>
  <c r="B373" i="8" s="1"/>
  <c r="B374" i="8" s="1"/>
  <c r="B375" i="8" s="1"/>
  <c r="B376" i="8" s="1"/>
  <c r="B377" i="8" s="1"/>
  <c r="B378" i="8" s="1"/>
  <c r="B379" i="8" s="1"/>
  <c r="B380" i="8" s="1"/>
  <c r="B381" i="8" s="1"/>
  <c r="B382" i="8" s="1"/>
  <c r="B383" i="8" s="1"/>
  <c r="B384" i="8" s="1"/>
  <c r="B385" i="8" s="1"/>
  <c r="B386" i="8" s="1"/>
  <c r="B387" i="8" s="1"/>
  <c r="B388" i="8" s="1"/>
  <c r="B389" i="8" s="1"/>
  <c r="B390" i="8" s="1"/>
  <c r="B391" i="8" s="1"/>
  <c r="B392" i="8" s="1"/>
  <c r="B393" i="8" s="1"/>
  <c r="B394" i="8" s="1"/>
  <c r="B395" i="8" s="1"/>
  <c r="B396" i="8" s="1"/>
  <c r="B397" i="8" s="1"/>
  <c r="B398" i="8" s="1"/>
  <c r="B399" i="8" s="1"/>
  <c r="B400" i="8" s="1"/>
  <c r="B401" i="8" s="1"/>
  <c r="B402" i="8" s="1"/>
  <c r="B403" i="8" s="1"/>
  <c r="B404" i="8" s="1"/>
  <c r="B405" i="8" s="1"/>
  <c r="B406" i="8" s="1"/>
  <c r="B407" i="8" s="1"/>
  <c r="B408" i="8" s="1"/>
  <c r="B409" i="8" s="1"/>
  <c r="B410" i="8" s="1"/>
  <c r="B411" i="8" s="1"/>
  <c r="B412" i="8" s="1"/>
  <c r="B413" i="8" s="1"/>
  <c r="B414" i="8" s="1"/>
  <c r="B415" i="8" s="1"/>
  <c r="B416" i="8" s="1"/>
  <c r="B417" i="8" s="1"/>
  <c r="B418" i="8" s="1"/>
  <c r="B419" i="8" s="1"/>
  <c r="B420" i="8" s="1"/>
  <c r="B421" i="8" s="1"/>
  <c r="B422" i="8" s="1"/>
  <c r="B423" i="8" s="1"/>
  <c r="B424" i="8" s="1"/>
  <c r="B425" i="8" s="1"/>
  <c r="B426" i="8" s="1"/>
  <c r="B427" i="8" s="1"/>
  <c r="B428" i="8" s="1"/>
  <c r="B429" i="8" s="1"/>
  <c r="B430" i="8" s="1"/>
  <c r="B431" i="8" s="1"/>
  <c r="B432" i="8" s="1"/>
  <c r="B433" i="8" s="1"/>
  <c r="B434" i="8" s="1"/>
  <c r="B435" i="8" s="1"/>
  <c r="B436" i="8" s="1"/>
  <c r="R16" i="5"/>
  <c r="R17" i="5"/>
  <c r="C109" i="9"/>
  <c r="B109" i="9"/>
  <c r="A109" i="9"/>
  <c r="C108" i="9"/>
  <c r="B108" i="9"/>
  <c r="A108" i="9"/>
  <c r="C107" i="9"/>
  <c r="B107" i="9"/>
  <c r="A107" i="9"/>
  <c r="C106" i="9"/>
  <c r="B106" i="9"/>
  <c r="A106" i="9"/>
  <c r="C105" i="9"/>
  <c r="B105" i="9"/>
  <c r="A105" i="9"/>
  <c r="C104" i="9"/>
  <c r="B104" i="9"/>
  <c r="A104" i="9"/>
  <c r="C103" i="9"/>
  <c r="B103" i="9"/>
  <c r="A103" i="9"/>
  <c r="C102" i="9"/>
  <c r="B102" i="9"/>
  <c r="A102" i="9"/>
  <c r="C101" i="9"/>
  <c r="B101" i="9"/>
  <c r="A101" i="9"/>
  <c r="C100" i="9"/>
  <c r="B100" i="9"/>
  <c r="A100" i="9"/>
  <c r="C99" i="9"/>
  <c r="B99" i="9"/>
  <c r="A99" i="9"/>
  <c r="C98" i="9"/>
  <c r="B98" i="9"/>
  <c r="A98" i="9"/>
  <c r="C97" i="9"/>
  <c r="B97" i="9"/>
  <c r="A97" i="9"/>
  <c r="C96" i="9"/>
  <c r="B96" i="9"/>
  <c r="A96" i="9"/>
  <c r="C95" i="9"/>
  <c r="B95" i="9"/>
  <c r="A95" i="9"/>
  <c r="C94" i="9"/>
  <c r="B94" i="9"/>
  <c r="A94" i="9"/>
  <c r="C93" i="9"/>
  <c r="B93" i="9"/>
  <c r="A93" i="9"/>
  <c r="C92" i="9"/>
  <c r="B92" i="9"/>
  <c r="A92" i="9"/>
  <c r="C91" i="9"/>
  <c r="B91" i="9"/>
  <c r="A91" i="9"/>
  <c r="C90" i="9"/>
  <c r="B90" i="9"/>
  <c r="A90" i="9"/>
  <c r="C89" i="9"/>
  <c r="B89" i="9"/>
  <c r="A89" i="9"/>
  <c r="C88" i="9"/>
  <c r="B88" i="9"/>
  <c r="A88" i="9"/>
  <c r="C87" i="9"/>
  <c r="B87" i="9"/>
  <c r="A87" i="9"/>
  <c r="C86" i="9"/>
  <c r="B86" i="9"/>
  <c r="A86" i="9"/>
  <c r="C85" i="9"/>
  <c r="B85" i="9"/>
  <c r="A85" i="9"/>
  <c r="C84" i="9"/>
  <c r="B84" i="9"/>
  <c r="A84" i="9"/>
  <c r="C83" i="9"/>
  <c r="B83" i="9"/>
  <c r="A83" i="9"/>
  <c r="C82" i="9"/>
  <c r="B82" i="9"/>
  <c r="A82" i="9"/>
  <c r="C81" i="9"/>
  <c r="B81" i="9"/>
  <c r="A81" i="9"/>
  <c r="C80" i="9"/>
  <c r="B80" i="9"/>
  <c r="A80" i="9"/>
  <c r="C79" i="9"/>
  <c r="B79" i="9"/>
  <c r="A79" i="9"/>
  <c r="C78" i="9"/>
  <c r="B78" i="9"/>
  <c r="A78" i="9"/>
  <c r="C77" i="9"/>
  <c r="B77" i="9"/>
  <c r="A77" i="9"/>
  <c r="C76" i="9"/>
  <c r="B76" i="9"/>
  <c r="A76" i="9"/>
  <c r="C75" i="9"/>
  <c r="B75" i="9"/>
  <c r="A75" i="9"/>
  <c r="C74" i="9"/>
  <c r="B74" i="9"/>
  <c r="A74" i="9"/>
  <c r="C73" i="9"/>
  <c r="B73" i="9"/>
  <c r="A73" i="9"/>
  <c r="C72" i="9"/>
  <c r="B72" i="9"/>
  <c r="A72" i="9"/>
  <c r="C71" i="9"/>
  <c r="B71" i="9"/>
  <c r="A71" i="9"/>
  <c r="C70" i="9"/>
  <c r="B70" i="9"/>
  <c r="A70" i="9"/>
  <c r="C69" i="9"/>
  <c r="B69" i="9"/>
  <c r="A69" i="9"/>
  <c r="C68" i="9"/>
  <c r="B68" i="9"/>
  <c r="A68" i="9"/>
  <c r="C67" i="9"/>
  <c r="B67" i="9"/>
  <c r="A67" i="9"/>
  <c r="C66" i="9"/>
  <c r="B66" i="9"/>
  <c r="A66" i="9"/>
  <c r="C65" i="9"/>
  <c r="B65" i="9"/>
  <c r="A65" i="9"/>
  <c r="C64" i="9"/>
  <c r="B64" i="9"/>
  <c r="A64" i="9"/>
  <c r="C63" i="9"/>
  <c r="B63" i="9"/>
  <c r="A63" i="9"/>
  <c r="C62" i="9"/>
  <c r="B62" i="9"/>
  <c r="A62" i="9"/>
  <c r="C61" i="9"/>
  <c r="B61" i="9"/>
  <c r="A61" i="9"/>
  <c r="C60" i="9"/>
  <c r="B60" i="9"/>
  <c r="A60" i="9"/>
  <c r="C59" i="9"/>
  <c r="B59" i="9"/>
  <c r="A59" i="9"/>
  <c r="C58" i="9"/>
  <c r="B58" i="9"/>
  <c r="A58" i="9"/>
  <c r="C57" i="9"/>
  <c r="B57" i="9"/>
  <c r="A57" i="9"/>
  <c r="C56" i="9"/>
  <c r="B56" i="9"/>
  <c r="A56" i="9"/>
  <c r="C55" i="9"/>
  <c r="B55" i="9"/>
  <c r="A55" i="9"/>
  <c r="C54" i="9"/>
  <c r="B54" i="9"/>
  <c r="A54" i="9"/>
  <c r="C53" i="9"/>
  <c r="B53" i="9"/>
  <c r="A53" i="9"/>
  <c r="C52" i="9"/>
  <c r="B52" i="9"/>
  <c r="A52" i="9"/>
  <c r="C51" i="9"/>
  <c r="B51" i="9"/>
  <c r="A51" i="9"/>
  <c r="C50" i="9"/>
  <c r="B50" i="9"/>
  <c r="A50" i="9"/>
  <c r="C49" i="9"/>
  <c r="B49" i="9"/>
  <c r="A49" i="9"/>
  <c r="C48" i="9"/>
  <c r="B48" i="9"/>
  <c r="A48" i="9"/>
  <c r="C47" i="9"/>
  <c r="B47" i="9"/>
  <c r="A47" i="9"/>
  <c r="C46" i="9"/>
  <c r="B46" i="9"/>
  <c r="A46" i="9"/>
  <c r="C45" i="9"/>
  <c r="B45" i="9"/>
  <c r="A45" i="9"/>
  <c r="C44" i="9"/>
  <c r="B44" i="9"/>
  <c r="A44" i="9"/>
  <c r="C43" i="9"/>
  <c r="B43" i="9"/>
  <c r="A43" i="9"/>
  <c r="C42" i="9"/>
  <c r="B42" i="9"/>
  <c r="A42" i="9"/>
  <c r="C41" i="9"/>
  <c r="B41" i="9"/>
  <c r="A41" i="9"/>
  <c r="C40" i="9"/>
  <c r="B40" i="9"/>
  <c r="A40" i="9"/>
  <c r="C39" i="9"/>
  <c r="B39" i="9"/>
  <c r="A39" i="9"/>
  <c r="C38" i="9"/>
  <c r="B38" i="9"/>
  <c r="A38" i="9"/>
  <c r="C37" i="9"/>
  <c r="B37" i="9"/>
  <c r="A37" i="9"/>
  <c r="C36" i="9"/>
  <c r="B36" i="9"/>
  <c r="A36" i="9"/>
  <c r="C35" i="9"/>
  <c r="B35" i="9"/>
  <c r="A35" i="9"/>
  <c r="C34" i="9"/>
  <c r="B34" i="9"/>
  <c r="A34" i="9"/>
  <c r="C33" i="9"/>
  <c r="B33" i="9"/>
  <c r="A33" i="9"/>
  <c r="C32" i="9"/>
  <c r="B32" i="9"/>
  <c r="A32" i="9"/>
  <c r="C31" i="9"/>
  <c r="B31" i="9"/>
  <c r="A31" i="9"/>
  <c r="C30" i="9"/>
  <c r="B30" i="9"/>
  <c r="A30" i="9"/>
  <c r="C29" i="9"/>
  <c r="B29" i="9"/>
  <c r="A29" i="9"/>
  <c r="C28" i="9"/>
  <c r="B28" i="9"/>
  <c r="A28" i="9"/>
  <c r="C27" i="9"/>
  <c r="B27" i="9"/>
  <c r="A27" i="9"/>
  <c r="C26" i="9"/>
  <c r="B26" i="9"/>
  <c r="A26" i="9"/>
  <c r="C25" i="9"/>
  <c r="B25" i="9"/>
  <c r="A25" i="9"/>
  <c r="C24" i="9"/>
  <c r="B24" i="9"/>
  <c r="A24" i="9"/>
  <c r="C23" i="9"/>
  <c r="B23" i="9"/>
  <c r="A23" i="9"/>
  <c r="C22" i="9"/>
  <c r="B22" i="9"/>
  <c r="A22" i="9"/>
  <c r="C21" i="9"/>
  <c r="B21" i="9"/>
  <c r="A21" i="9"/>
  <c r="C20" i="9"/>
  <c r="B20" i="9"/>
  <c r="A20" i="9"/>
  <c r="C19" i="9"/>
  <c r="B19" i="9"/>
  <c r="A19" i="9"/>
  <c r="C18" i="9"/>
  <c r="B18" i="9"/>
  <c r="A18" i="9"/>
  <c r="C17" i="9"/>
  <c r="B17" i="9"/>
  <c r="A17" i="9"/>
  <c r="C16" i="9"/>
  <c r="B16" i="9"/>
  <c r="A16" i="9"/>
  <c r="C15" i="9"/>
  <c r="B15" i="9"/>
  <c r="A15" i="9"/>
  <c r="C14" i="9"/>
  <c r="B14" i="9"/>
  <c r="A14" i="9"/>
  <c r="C13" i="9"/>
  <c r="B13" i="9"/>
  <c r="A13" i="9"/>
  <c r="C12" i="9"/>
  <c r="B12" i="9"/>
  <c r="A12" i="9"/>
  <c r="C11" i="9"/>
  <c r="B11" i="9"/>
  <c r="A11" i="9"/>
  <c r="C10" i="9"/>
  <c r="B10" i="9"/>
  <c r="A10" i="9"/>
  <c r="C9" i="9"/>
  <c r="B9" i="9"/>
  <c r="A9" i="9"/>
  <c r="C8" i="9"/>
  <c r="B8" i="9"/>
  <c r="A8" i="9"/>
  <c r="C7" i="9"/>
  <c r="B7" i="9"/>
  <c r="A7" i="9"/>
  <c r="C6" i="9"/>
  <c r="B6" i="9"/>
  <c r="A6" i="9"/>
  <c r="C5" i="9"/>
  <c r="B5" i="9"/>
  <c r="A5" i="9"/>
  <c r="C4" i="9"/>
  <c r="B4" i="9"/>
  <c r="A4" i="9"/>
  <c r="C3" i="9"/>
  <c r="B3" i="9"/>
  <c r="A3" i="9"/>
  <c r="C2" i="9"/>
  <c r="B2" i="9"/>
  <c r="A2" i="9"/>
  <c r="C1" i="9"/>
  <c r="B1" i="9"/>
  <c r="A1" i="9"/>
  <c r="A8" i="4"/>
  <c r="H8" i="4"/>
  <c r="H7" i="4"/>
  <c r="A9" i="4"/>
  <c r="B9" i="4" s="1"/>
  <c r="A7" i="4"/>
  <c r="B7" i="4" s="1"/>
  <c r="A5" i="4"/>
  <c r="B5" i="4" s="1"/>
  <c r="D20" i="4"/>
  <c r="D19" i="4"/>
  <c r="D14" i="4"/>
  <c r="D13" i="4"/>
  <c r="F6" i="4"/>
  <c r="A6" i="3"/>
  <c r="D15" i="4" s="1"/>
  <c r="A2" i="3"/>
  <c r="F171" i="3"/>
  <c r="C2" i="3"/>
  <c r="A17" i="3"/>
  <c r="A18" i="3" s="1"/>
  <c r="F147" i="3"/>
  <c r="F123" i="3"/>
  <c r="F99" i="3"/>
  <c r="F75" i="3"/>
  <c r="F51" i="3"/>
  <c r="F27" i="3"/>
  <c r="F4" i="3"/>
  <c r="F3" i="3"/>
  <c r="W21" i="5"/>
  <c r="S13" i="5"/>
  <c r="B19" i="5"/>
  <c r="L12" i="5" s="1"/>
  <c r="I9" i="5"/>
  <c r="I10" i="5"/>
  <c r="I13" i="5"/>
  <c r="B17" i="5"/>
  <c r="B10" i="5"/>
  <c r="J16" i="5"/>
  <c r="W17" i="5"/>
  <c r="W19" i="5"/>
  <c r="V19" i="5" s="1"/>
  <c r="W16" i="5"/>
  <c r="V16" i="5" s="1"/>
  <c r="W13" i="5"/>
  <c r="V13" i="5" s="1"/>
  <c r="B16" i="5"/>
  <c r="B13" i="5"/>
  <c r="B9" i="5"/>
  <c r="A17" i="5"/>
  <c r="C17" i="5" s="1"/>
  <c r="N16" i="5"/>
  <c r="N17" i="5"/>
  <c r="A8" i="5"/>
  <c r="E11" i="5" s="1"/>
  <c r="E12" i="5" s="1"/>
  <c r="E14" i="5"/>
  <c r="A16" i="5"/>
  <c r="A13" i="5"/>
  <c r="C13" i="5" s="1"/>
  <c r="A10" i="5"/>
  <c r="A9" i="5"/>
  <c r="C9" i="5" s="1"/>
  <c r="Q15" i="5"/>
  <c r="G22" i="5"/>
  <c r="G15" i="5"/>
  <c r="E15" i="5"/>
  <c r="J13" i="5"/>
  <c r="F13" i="5"/>
  <c r="J12" i="5"/>
  <c r="K21" i="5"/>
  <c r="J9" i="5"/>
  <c r="J10" i="5"/>
  <c r="Q32" i="7"/>
  <c r="Q8" i="7"/>
  <c r="C8" i="7" s="1"/>
  <c r="E7" i="7"/>
  <c r="E8" i="7"/>
  <c r="E11" i="7"/>
  <c r="C13" i="7" s="1"/>
  <c r="C19" i="7" s="1"/>
  <c r="Q11" i="7"/>
  <c r="C11" i="7" s="1"/>
  <c r="B22" i="7"/>
  <c r="E8" i="14"/>
  <c r="D9" i="14" s="1"/>
  <c r="E7" i="14"/>
  <c r="G8" i="14"/>
  <c r="B5" i="14"/>
  <c r="G7" i="14"/>
  <c r="D7" i="14" s="1"/>
  <c r="G4" i="14"/>
  <c r="B3" i="14" s="1"/>
  <c r="C4" i="14"/>
  <c r="B6" i="14"/>
  <c r="B34" i="7"/>
  <c r="E30" i="7"/>
  <c r="E12" i="7"/>
  <c r="Q33" i="7"/>
  <c r="C33" i="7" s="1"/>
  <c r="Q30" i="7"/>
  <c r="C30" i="7" s="1"/>
  <c r="Q31" i="7"/>
  <c r="Q21" i="7"/>
  <c r="C21" i="7" s="1"/>
  <c r="Q12" i="7"/>
  <c r="C12" i="7" s="1"/>
  <c r="Q7" i="7"/>
  <c r="C7" i="7" s="1"/>
  <c r="B6" i="7"/>
  <c r="B10" i="7"/>
  <c r="B19" i="6"/>
  <c r="C19" i="6" s="1"/>
  <c r="I10" i="6"/>
  <c r="I11" i="6" s="1"/>
  <c r="I12" i="6" s="1"/>
  <c r="I13" i="6"/>
  <c r="B17" i="6"/>
  <c r="I9" i="6"/>
  <c r="B10" i="6"/>
  <c r="A17" i="6"/>
  <c r="B16" i="6"/>
  <c r="A16" i="6"/>
  <c r="B13" i="6"/>
  <c r="A13" i="6"/>
  <c r="C13" i="6" s="1"/>
  <c r="A10" i="6"/>
  <c r="B9" i="6"/>
  <c r="A9" i="6"/>
  <c r="N16" i="6"/>
  <c r="N17" i="6"/>
  <c r="A8" i="6"/>
  <c r="E11" i="6" s="1"/>
  <c r="E12" i="6" s="1"/>
  <c r="E14" i="6"/>
  <c r="E15" i="6"/>
  <c r="F13" i="6"/>
  <c r="G22" i="6"/>
  <c r="G15" i="6"/>
  <c r="K11" i="5"/>
  <c r="F52" i="3"/>
  <c r="K12" i="5"/>
  <c r="F172" i="3"/>
  <c r="F148" i="3"/>
  <c r="F100" i="3"/>
  <c r="F124" i="3"/>
  <c r="C16" i="5" l="1"/>
  <c r="L21" i="5"/>
  <c r="M19" i="5"/>
  <c r="K19" i="5"/>
  <c r="L19" i="5"/>
  <c r="M21" i="5"/>
  <c r="L11" i="5"/>
  <c r="R18" i="5"/>
  <c r="F29" i="3"/>
  <c r="F53" i="3"/>
  <c r="B28" i="14"/>
  <c r="C28" i="14" s="1"/>
  <c r="A7" i="3"/>
  <c r="C10" i="5"/>
  <c r="K20" i="5"/>
  <c r="K16" i="5" s="1"/>
  <c r="C9" i="7"/>
  <c r="B22" i="14"/>
  <c r="D22" i="14" s="1"/>
  <c r="B24" i="14"/>
  <c r="C24" i="14" s="1"/>
  <c r="D8" i="14"/>
  <c r="B29" i="14"/>
  <c r="D29" i="14" s="1"/>
  <c r="B25" i="14"/>
  <c r="D25" i="14" s="1"/>
  <c r="B23" i="14"/>
  <c r="C23" i="14" s="1"/>
  <c r="B18" i="14"/>
  <c r="C18" i="14" s="1"/>
  <c r="B20" i="14"/>
  <c r="C20" i="14" s="1"/>
  <c r="B21" i="14"/>
  <c r="C21" i="14" s="1"/>
  <c r="B14" i="14"/>
  <c r="C14" i="14" s="1"/>
  <c r="B27" i="14"/>
  <c r="D27" i="14" s="1"/>
  <c r="B17" i="14"/>
  <c r="D17" i="14" s="1"/>
  <c r="B15" i="14"/>
  <c r="C15" i="14" s="1"/>
  <c r="B13" i="14"/>
  <c r="D13" i="14" s="1"/>
  <c r="I11" i="5"/>
  <c r="I12" i="5" s="1"/>
  <c r="G20" i="5"/>
  <c r="G7" i="5" s="1"/>
  <c r="L20" i="5"/>
  <c r="L10" i="5" s="1"/>
  <c r="B19" i="14"/>
  <c r="D19" i="14" s="1"/>
  <c r="B26" i="14"/>
  <c r="D26" i="14" s="1"/>
  <c r="B16" i="14"/>
  <c r="D16" i="14" s="1"/>
  <c r="V17" i="5"/>
  <c r="V21" i="5"/>
  <c r="Q22" i="5"/>
  <c r="T11" i="5" s="1"/>
  <c r="M20" i="5"/>
  <c r="F173" i="3"/>
  <c r="F149" i="3"/>
  <c r="F5" i="3"/>
  <c r="F101" i="3"/>
  <c r="A19" i="3"/>
  <c r="F125" i="3"/>
  <c r="F77" i="3"/>
  <c r="F76" i="3"/>
  <c r="F28" i="3"/>
  <c r="I8" i="4"/>
  <c r="E11" i="4" s="1"/>
  <c r="E2" i="8"/>
  <c r="C382" i="8" s="1"/>
  <c r="D382" i="8" s="1"/>
  <c r="S16" i="5"/>
  <c r="S17" i="5" s="1"/>
  <c r="C16" i="6"/>
  <c r="T20" i="5"/>
  <c r="T17" i="5" s="1"/>
  <c r="N18" i="5"/>
  <c r="E19" i="5" s="1"/>
  <c r="E21" i="5" s="1"/>
  <c r="C8" i="10"/>
  <c r="K13" i="5"/>
  <c r="M12" i="5"/>
  <c r="C31" i="7"/>
  <c r="B36" i="7" s="1"/>
  <c r="K2" i="6" s="1"/>
  <c r="C191" i="8"/>
  <c r="D191" i="8" s="1"/>
  <c r="C384" i="8"/>
  <c r="D384" i="8" s="1"/>
  <c r="C245" i="8"/>
  <c r="D245" i="8" s="1"/>
  <c r="B28" i="7"/>
  <c r="Q29" i="7"/>
  <c r="C29" i="7" s="1"/>
  <c r="B2" i="3"/>
  <c r="B8" i="4"/>
  <c r="T9" i="5"/>
  <c r="T10" i="5"/>
  <c r="J16" i="6"/>
  <c r="J13" i="6" s="1"/>
  <c r="C18" i="7"/>
  <c r="C20" i="7" s="1"/>
  <c r="O32" i="7"/>
  <c r="H116" i="12"/>
  <c r="F15" i="7" s="1"/>
  <c r="A11" i="2"/>
  <c r="A12" i="2" s="1"/>
  <c r="A13" i="2" s="1"/>
  <c r="A14" i="2" s="1"/>
  <c r="A15" i="2" s="1"/>
  <c r="C15" i="2" s="1"/>
  <c r="D15" i="2" s="1"/>
  <c r="C10" i="2"/>
  <c r="D10" i="2" s="1"/>
  <c r="C417" i="8"/>
  <c r="D417" i="8" s="1"/>
  <c r="C260" i="8"/>
  <c r="D260" i="8" s="1"/>
  <c r="C132" i="8"/>
  <c r="D132" i="8" s="1"/>
  <c r="C103" i="8"/>
  <c r="D103" i="8" s="1"/>
  <c r="C85" i="8"/>
  <c r="D85" i="8" s="1"/>
  <c r="C5" i="8"/>
  <c r="D5" i="8" s="1"/>
  <c r="D438" i="8" s="1"/>
  <c r="A440" i="8" s="1"/>
  <c r="C52" i="8"/>
  <c r="D52" i="8" s="1"/>
  <c r="C83" i="8"/>
  <c r="D83" i="8" s="1"/>
  <c r="C89" i="8"/>
  <c r="D89" i="8" s="1"/>
  <c r="C98" i="8"/>
  <c r="D98" i="8" s="1"/>
  <c r="C111" i="8"/>
  <c r="D111" i="8" s="1"/>
  <c r="C143" i="8"/>
  <c r="D143" i="8" s="1"/>
  <c r="C160" i="8"/>
  <c r="D160" i="8" s="1"/>
  <c r="C198" i="8"/>
  <c r="D198" i="8" s="1"/>
  <c r="C201" i="8"/>
  <c r="D201" i="8" s="1"/>
  <c r="C210" i="8"/>
  <c r="D210" i="8" s="1"/>
  <c r="C242" i="8"/>
  <c r="D242" i="8" s="1"/>
  <c r="C257" i="8"/>
  <c r="D257" i="8" s="1"/>
  <c r="C265" i="8"/>
  <c r="D265" i="8" s="1"/>
  <c r="C290" i="8"/>
  <c r="D290" i="8" s="1"/>
  <c r="C293" i="8"/>
  <c r="D293" i="8" s="1"/>
  <c r="C317" i="8"/>
  <c r="D317" i="8" s="1"/>
  <c r="C345" i="8"/>
  <c r="D345" i="8" s="1"/>
  <c r="C351" i="8"/>
  <c r="D351" i="8" s="1"/>
  <c r="C364" i="8"/>
  <c r="D364" i="8" s="1"/>
  <c r="C383" i="8"/>
  <c r="D383" i="8" s="1"/>
  <c r="C416" i="8"/>
  <c r="D416" i="8" s="1"/>
  <c r="C427" i="8"/>
  <c r="D427" i="8" s="1"/>
  <c r="C51" i="8"/>
  <c r="D51" i="8" s="1"/>
  <c r="C54" i="8"/>
  <c r="D54" i="8" s="1"/>
  <c r="C61" i="8"/>
  <c r="D61" i="8" s="1"/>
  <c r="C120" i="8"/>
  <c r="D120" i="8" s="1"/>
  <c r="C123" i="8"/>
  <c r="D123" i="8" s="1"/>
  <c r="C142" i="8"/>
  <c r="D142" i="8" s="1"/>
  <c r="C214" i="8"/>
  <c r="D214" i="8" s="1"/>
  <c r="C219" i="8"/>
  <c r="D219" i="8" s="1"/>
  <c r="C244" i="8"/>
  <c r="D244" i="8" s="1"/>
  <c r="C40" i="8"/>
  <c r="D40" i="8" s="1"/>
  <c r="C50" i="8"/>
  <c r="D50" i="8" s="1"/>
  <c r="C60" i="8"/>
  <c r="D60" i="8" s="1"/>
  <c r="C71" i="8"/>
  <c r="D71" i="8" s="1"/>
  <c r="C78" i="8"/>
  <c r="D78" i="8" s="1"/>
  <c r="C84" i="8"/>
  <c r="D84" i="8" s="1"/>
  <c r="C109" i="8"/>
  <c r="D109" i="8" s="1"/>
  <c r="C115" i="8"/>
  <c r="D115" i="8" s="1"/>
  <c r="C134" i="8"/>
  <c r="D134" i="8" s="1"/>
  <c r="C149" i="8"/>
  <c r="D149" i="8" s="1"/>
  <c r="C151" i="8"/>
  <c r="D151" i="8" s="1"/>
  <c r="C163" i="8"/>
  <c r="D163" i="8" s="1"/>
  <c r="C175" i="8"/>
  <c r="D175" i="8" s="1"/>
  <c r="C178" i="8"/>
  <c r="D178" i="8" s="1"/>
  <c r="C184" i="8"/>
  <c r="D184" i="8" s="1"/>
  <c r="C196" i="8"/>
  <c r="D196" i="8" s="1"/>
  <c r="C199" i="8"/>
  <c r="D199" i="8" s="1"/>
  <c r="C205" i="8"/>
  <c r="D205" i="8" s="1"/>
  <c r="C227" i="8"/>
  <c r="D227" i="8" s="1"/>
  <c r="C230" i="8"/>
  <c r="D230" i="8" s="1"/>
  <c r="C238" i="8"/>
  <c r="D238" i="8" s="1"/>
  <c r="C266" i="8"/>
  <c r="D266" i="8" s="1"/>
  <c r="C268" i="8"/>
  <c r="D268" i="8" s="1"/>
  <c r="C276" i="8"/>
  <c r="D276" i="8" s="1"/>
  <c r="C294" i="8"/>
  <c r="D294" i="8" s="1"/>
  <c r="C296" i="8"/>
  <c r="D296" i="8" s="1"/>
  <c r="C312" i="8"/>
  <c r="D312" i="8" s="1"/>
  <c r="C329" i="8"/>
  <c r="D329" i="8" s="1"/>
  <c r="C337" i="8"/>
  <c r="D337" i="8" s="1"/>
  <c r="C343" i="8"/>
  <c r="D343" i="8" s="1"/>
  <c r="C362" i="8"/>
  <c r="D362" i="8" s="1"/>
  <c r="C365" i="8"/>
  <c r="D365" i="8" s="1"/>
  <c r="C373" i="8"/>
  <c r="D373" i="8" s="1"/>
  <c r="C389" i="8"/>
  <c r="D389" i="8" s="1"/>
  <c r="C394" i="8"/>
  <c r="D394" i="8" s="1"/>
  <c r="C400" i="8"/>
  <c r="D400" i="8" s="1"/>
  <c r="C414" i="8"/>
  <c r="D414" i="8" s="1"/>
  <c r="C422" i="8"/>
  <c r="D422" i="8" s="1"/>
  <c r="C15" i="8"/>
  <c r="D15" i="8" s="1"/>
  <c r="C41" i="8"/>
  <c r="D41" i="8" s="1"/>
  <c r="C69" i="8"/>
  <c r="D69" i="8" s="1"/>
  <c r="C75" i="8"/>
  <c r="D75" i="8" s="1"/>
  <c r="C106" i="8"/>
  <c r="D106" i="8" s="1"/>
  <c r="C110" i="8"/>
  <c r="D110" i="8" s="1"/>
  <c r="C144" i="8"/>
  <c r="D144" i="8" s="1"/>
  <c r="C161" i="8"/>
  <c r="D161" i="8" s="1"/>
  <c r="C164" i="8"/>
  <c r="D164" i="8" s="1"/>
  <c r="C206" i="8"/>
  <c r="D206" i="8" s="1"/>
  <c r="C247" i="8"/>
  <c r="D247" i="8" s="1"/>
  <c r="C250" i="8"/>
  <c r="D250" i="8" s="1"/>
  <c r="E116" i="12"/>
  <c r="C15" i="7" s="1"/>
  <c r="I116" i="12"/>
  <c r="G15" i="7" s="1"/>
  <c r="F116" i="12"/>
  <c r="D15" i="7" s="1"/>
  <c r="C116" i="12"/>
  <c r="D5" i="7" s="1"/>
  <c r="G116" i="12"/>
  <c r="E15" i="7" s="1"/>
  <c r="D116" i="12"/>
  <c r="B15" i="7" s="1"/>
  <c r="C428" i="8"/>
  <c r="D428" i="8" s="1"/>
  <c r="C390" i="8"/>
  <c r="D390" i="8" s="1"/>
  <c r="C374" i="8"/>
  <c r="D374" i="8" s="1"/>
  <c r="C342" i="8"/>
  <c r="D342" i="8" s="1"/>
  <c r="C333" i="8"/>
  <c r="D333" i="8" s="1"/>
  <c r="C313" i="8"/>
  <c r="D313" i="8" s="1"/>
  <c r="C241" i="8"/>
  <c r="D241" i="8" s="1"/>
  <c r="C228" i="8"/>
  <c r="D228" i="8" s="1"/>
  <c r="C167" i="8"/>
  <c r="D167" i="8" s="1"/>
  <c r="C404" i="8"/>
  <c r="D404" i="8" s="1"/>
  <c r="C395" i="8"/>
  <c r="D395" i="8" s="1"/>
  <c r="C363" i="8"/>
  <c r="D363" i="8" s="1"/>
  <c r="C316" i="8"/>
  <c r="D316" i="8" s="1"/>
  <c r="C307" i="8"/>
  <c r="D307" i="8" s="1"/>
  <c r="C291" i="8"/>
  <c r="D291" i="8" s="1"/>
  <c r="C269" i="8"/>
  <c r="D269" i="8" s="1"/>
  <c r="C258" i="8"/>
  <c r="D258" i="8" s="1"/>
  <c r="C239" i="8"/>
  <c r="D239" i="8" s="1"/>
  <c r="C181" i="8"/>
  <c r="D181" i="8" s="1"/>
  <c r="C170" i="8"/>
  <c r="D170" i="8" s="1"/>
  <c r="C156" i="8"/>
  <c r="D156" i="8" s="1"/>
  <c r="C135" i="8"/>
  <c r="D135" i="8" s="1"/>
  <c r="C76" i="8"/>
  <c r="D76" i="8" s="1"/>
  <c r="C70" i="8"/>
  <c r="D70" i="8" s="1"/>
  <c r="A116" i="12"/>
  <c r="B116" i="12"/>
  <c r="C5" i="7" s="1"/>
  <c r="H6" i="2"/>
  <c r="I6" i="2" s="1"/>
  <c r="H5" i="2"/>
  <c r="I5" i="2" s="1"/>
  <c r="I205" i="2" s="1"/>
  <c r="G207" i="2" s="1"/>
  <c r="C10" i="6"/>
  <c r="J116" i="11"/>
  <c r="L3" i="10" s="1"/>
  <c r="C116" i="11"/>
  <c r="D3" i="10" s="1"/>
  <c r="D116" i="11"/>
  <c r="F3" i="10" s="1"/>
  <c r="B116" i="11"/>
  <c r="C3" i="10" s="1"/>
  <c r="I116" i="11"/>
  <c r="K3" i="10" s="1"/>
  <c r="A116" i="11"/>
  <c r="G116" i="11"/>
  <c r="I3" i="10" s="1"/>
  <c r="F116" i="11"/>
  <c r="H3" i="10" s="1"/>
  <c r="E116" i="11"/>
  <c r="G3" i="10" s="1"/>
  <c r="H11" i="2"/>
  <c r="I11" i="2" s="1"/>
  <c r="G12" i="2"/>
  <c r="G13" i="2" s="1"/>
  <c r="G14" i="2" s="1"/>
  <c r="G15" i="2" s="1"/>
  <c r="G16" i="2" s="1"/>
  <c r="C8" i="2"/>
  <c r="D8" i="2" s="1"/>
  <c r="H9" i="2"/>
  <c r="I9" i="2" s="1"/>
  <c r="H10" i="2"/>
  <c r="I10" i="2" s="1"/>
  <c r="H8" i="2"/>
  <c r="I8" i="2" s="1"/>
  <c r="C9" i="2"/>
  <c r="D9" i="2" s="1"/>
  <c r="C6" i="2"/>
  <c r="D6" i="2" s="1"/>
  <c r="H7" i="2"/>
  <c r="I7" i="2" s="1"/>
  <c r="C7" i="2"/>
  <c r="D7" i="2" s="1"/>
  <c r="C5" i="2"/>
  <c r="D5" i="2" s="1"/>
  <c r="D405" i="2" s="1"/>
  <c r="A407" i="2" s="1"/>
  <c r="C23" i="8"/>
  <c r="D23" i="8" s="1"/>
  <c r="C7" i="8"/>
  <c r="D7" i="8" s="1"/>
  <c r="C13" i="8"/>
  <c r="D13" i="8" s="1"/>
  <c r="C31" i="8"/>
  <c r="D31" i="8" s="1"/>
  <c r="C26" i="8"/>
  <c r="D26" i="8" s="1"/>
  <c r="C35" i="8"/>
  <c r="D35" i="8" s="1"/>
  <c r="C37" i="8"/>
  <c r="D37" i="8" s="1"/>
  <c r="C46" i="8"/>
  <c r="D46" i="8" s="1"/>
  <c r="C48" i="8"/>
  <c r="D48" i="8" s="1"/>
  <c r="C6" i="8"/>
  <c r="D6" i="8" s="1"/>
  <c r="C18" i="8"/>
  <c r="D18" i="8" s="1"/>
  <c r="C22" i="8"/>
  <c r="D22" i="8" s="1"/>
  <c r="C30" i="8"/>
  <c r="D30" i="8" s="1"/>
  <c r="C38" i="8"/>
  <c r="D38" i="8" s="1"/>
  <c r="T12" i="5"/>
  <c r="N18" i="6"/>
  <c r="E19" i="6" s="1"/>
  <c r="E21" i="6" s="1"/>
  <c r="J12" i="6"/>
  <c r="E2" i="1"/>
  <c r="M20" i="6"/>
  <c r="M9" i="6" s="1"/>
  <c r="C274" i="1"/>
  <c r="D274" i="1" s="1"/>
  <c r="C17" i="6"/>
  <c r="G20" i="6"/>
  <c r="G7" i="6" s="1"/>
  <c r="K20" i="6"/>
  <c r="K11" i="6" s="1"/>
  <c r="L20" i="6"/>
  <c r="C9" i="6"/>
  <c r="G9" i="10" l="1"/>
  <c r="B4" i="10"/>
  <c r="G10" i="10"/>
  <c r="C25" i="14"/>
  <c r="C420" i="8"/>
  <c r="D420" i="8" s="1"/>
  <c r="D18" i="14"/>
  <c r="C17" i="14"/>
  <c r="D14" i="14"/>
  <c r="C16" i="14"/>
  <c r="D20" i="14"/>
  <c r="D28" i="14"/>
  <c r="C26" i="14"/>
  <c r="D24" i="14"/>
  <c r="C22" i="14"/>
  <c r="C27" i="14"/>
  <c r="C13" i="14"/>
  <c r="D23" i="14"/>
  <c r="D21" i="14"/>
  <c r="C19" i="14"/>
  <c r="D15" i="14"/>
  <c r="C29" i="14"/>
  <c r="C39" i="8"/>
  <c r="D39" i="8" s="1"/>
  <c r="C203" i="8"/>
  <c r="D203" i="8" s="1"/>
  <c r="C321" i="8"/>
  <c r="D321" i="8" s="1"/>
  <c r="K17" i="5"/>
  <c r="C193" i="8"/>
  <c r="D193" i="8" s="1"/>
  <c r="C339" i="8"/>
  <c r="D339" i="8" s="1"/>
  <c r="C352" i="8"/>
  <c r="D352" i="8" s="1"/>
  <c r="C55" i="8"/>
  <c r="D55" i="8" s="1"/>
  <c r="C159" i="8"/>
  <c r="D159" i="8" s="1"/>
  <c r="C295" i="8"/>
  <c r="D295" i="8" s="1"/>
  <c r="C183" i="8"/>
  <c r="D183" i="8" s="1"/>
  <c r="C376" i="8"/>
  <c r="D376" i="8" s="1"/>
  <c r="C137" i="8"/>
  <c r="D137" i="8" s="1"/>
  <c r="C433" i="8"/>
  <c r="D433" i="8" s="1"/>
  <c r="C370" i="8"/>
  <c r="D370" i="8" s="1"/>
  <c r="C302" i="8"/>
  <c r="D302" i="8" s="1"/>
  <c r="C235" i="8"/>
  <c r="D235" i="8" s="1"/>
  <c r="C182" i="8"/>
  <c r="D182" i="8" s="1"/>
  <c r="C125" i="8"/>
  <c r="D125" i="8" s="1"/>
  <c r="C57" i="8"/>
  <c r="D57" i="8" s="1"/>
  <c r="C131" i="8"/>
  <c r="D131" i="8" s="1"/>
  <c r="C419" i="8"/>
  <c r="D419" i="8" s="1"/>
  <c r="C328" i="8"/>
  <c r="D328" i="8" s="1"/>
  <c r="C254" i="8"/>
  <c r="D254" i="8" s="1"/>
  <c r="C146" i="8"/>
  <c r="D146" i="8" s="1"/>
  <c r="C65" i="8"/>
  <c r="D65" i="8" s="1"/>
  <c r="C140" i="8"/>
  <c r="D140" i="8" s="1"/>
  <c r="C371" i="8"/>
  <c r="D371" i="8" s="1"/>
  <c r="C188" i="8"/>
  <c r="D188" i="8" s="1"/>
  <c r="D16" i="4"/>
  <c r="A8" i="3"/>
  <c r="C396" i="8"/>
  <c r="D396" i="8" s="1"/>
  <c r="C314" i="8"/>
  <c r="D314" i="8" s="1"/>
  <c r="C226" i="8"/>
  <c r="D226" i="8" s="1"/>
  <c r="C124" i="8"/>
  <c r="D124" i="8" s="1"/>
  <c r="C45" i="8"/>
  <c r="D45" i="8" s="1"/>
  <c r="C360" i="8"/>
  <c r="D360" i="8" s="1"/>
  <c r="C418" i="8"/>
  <c r="D418" i="8" s="1"/>
  <c r="C288" i="8"/>
  <c r="D288" i="8" s="1"/>
  <c r="K9" i="5"/>
  <c r="C67" i="8"/>
  <c r="D67" i="8" s="1"/>
  <c r="C234" i="8"/>
  <c r="D234" i="8" s="1"/>
  <c r="C347" i="8"/>
  <c r="D347" i="8" s="1"/>
  <c r="C297" i="8"/>
  <c r="D297" i="8" s="1"/>
  <c r="C208" i="8"/>
  <c r="D208" i="8" s="1"/>
  <c r="C87" i="8"/>
  <c r="D87" i="8" s="1"/>
  <c r="C403" i="8"/>
  <c r="D403" i="8" s="1"/>
  <c r="C346" i="8"/>
  <c r="D346" i="8" s="1"/>
  <c r="C279" i="8"/>
  <c r="D279" i="8" s="1"/>
  <c r="C213" i="8"/>
  <c r="D213" i="8" s="1"/>
  <c r="C166" i="8"/>
  <c r="D166" i="8" s="1"/>
  <c r="C86" i="8"/>
  <c r="D86" i="8" s="1"/>
  <c r="C252" i="8"/>
  <c r="D252" i="8" s="1"/>
  <c r="C94" i="8"/>
  <c r="D94" i="8" s="1"/>
  <c r="C388" i="8"/>
  <c r="D388" i="8" s="1"/>
  <c r="C304" i="8"/>
  <c r="D304" i="8" s="1"/>
  <c r="C220" i="8"/>
  <c r="D220" i="8" s="1"/>
  <c r="C114" i="8"/>
  <c r="D114" i="8" s="1"/>
  <c r="C16" i="8"/>
  <c r="D16" i="8" s="1"/>
  <c r="C369" i="8"/>
  <c r="D369" i="8" s="1"/>
  <c r="C177" i="8"/>
  <c r="D177" i="8" s="1"/>
  <c r="C308" i="8"/>
  <c r="D308" i="8" s="1"/>
  <c r="K10" i="5"/>
  <c r="G75" i="3"/>
  <c r="H75" i="3" s="1"/>
  <c r="G101" i="3"/>
  <c r="H101" i="3" s="1"/>
  <c r="G149" i="3"/>
  <c r="H149" i="3" s="1"/>
  <c r="T13" i="5"/>
  <c r="C407" i="8"/>
  <c r="D407" i="8" s="1"/>
  <c r="C6" i="1"/>
  <c r="D6" i="1" s="1"/>
  <c r="H67" i="1"/>
  <c r="I67" i="1" s="1"/>
  <c r="C241" i="1"/>
  <c r="D241" i="1" s="1"/>
  <c r="G148" i="3"/>
  <c r="H148" i="3" s="1"/>
  <c r="F102" i="3"/>
  <c r="F6" i="3"/>
  <c r="G6" i="3" s="1"/>
  <c r="H6" i="3" s="1"/>
  <c r="F78" i="3"/>
  <c r="F150" i="3"/>
  <c r="G150" i="3" s="1"/>
  <c r="H150" i="3" s="1"/>
  <c r="F174" i="3"/>
  <c r="G174" i="3" s="1"/>
  <c r="H174" i="3" s="1"/>
  <c r="A20" i="3"/>
  <c r="F126" i="3"/>
  <c r="G126" i="3" s="1"/>
  <c r="H126" i="3" s="1"/>
  <c r="F54" i="3"/>
  <c r="G54" i="3" s="1"/>
  <c r="H54" i="3" s="1"/>
  <c r="F30" i="3"/>
  <c r="G30" i="3" s="1"/>
  <c r="H30" i="3" s="1"/>
  <c r="T16" i="5"/>
  <c r="T21" i="5"/>
  <c r="T19" i="5"/>
  <c r="H158" i="1"/>
  <c r="I158" i="1" s="1"/>
  <c r="C146" i="1"/>
  <c r="D146" i="1" s="1"/>
  <c r="C17" i="8"/>
  <c r="D17" i="8" s="1"/>
  <c r="C49" i="8"/>
  <c r="D49" i="8" s="1"/>
  <c r="C267" i="8"/>
  <c r="D267" i="8" s="1"/>
  <c r="C261" i="8"/>
  <c r="D261" i="8" s="1"/>
  <c r="C82" i="8"/>
  <c r="D82" i="8" s="1"/>
  <c r="C425" i="8"/>
  <c r="D425" i="8" s="1"/>
  <c r="C209" i="8"/>
  <c r="D209" i="8" s="1"/>
  <c r="C271" i="8"/>
  <c r="D271" i="8" s="1"/>
  <c r="C79" i="8"/>
  <c r="D79" i="8" s="1"/>
  <c r="C292" i="8"/>
  <c r="D292" i="8" s="1"/>
  <c r="C344" i="8"/>
  <c r="D344" i="8" s="1"/>
  <c r="C315" i="8"/>
  <c r="D315" i="8" s="1"/>
  <c r="C283" i="8"/>
  <c r="D283" i="8" s="1"/>
  <c r="C341" i="8"/>
  <c r="D341" i="8" s="1"/>
  <c r="C179" i="8"/>
  <c r="D179" i="8" s="1"/>
  <c r="C366" i="8"/>
  <c r="D366" i="8" s="1"/>
  <c r="C285" i="8"/>
  <c r="D285" i="8" s="1"/>
  <c r="C435" i="8"/>
  <c r="D435" i="8" s="1"/>
  <c r="C332" i="8"/>
  <c r="D332" i="8" s="1"/>
  <c r="C401" i="8"/>
  <c r="D401" i="8" s="1"/>
  <c r="C330" i="8"/>
  <c r="D330" i="8" s="1"/>
  <c r="C27" i="8"/>
  <c r="D27" i="8" s="1"/>
  <c r="C406" i="8"/>
  <c r="D406" i="8" s="1"/>
  <c r="C236" i="8"/>
  <c r="D236" i="8" s="1"/>
  <c r="C97" i="8"/>
  <c r="D97" i="8" s="1"/>
  <c r="C24" i="8"/>
  <c r="D24" i="8" s="1"/>
  <c r="C74" i="8"/>
  <c r="D74" i="8" s="1"/>
  <c r="C100" i="8"/>
  <c r="D100" i="8" s="1"/>
  <c r="C127" i="8"/>
  <c r="D127" i="8" s="1"/>
  <c r="C165" i="8"/>
  <c r="D165" i="8" s="1"/>
  <c r="C212" i="8"/>
  <c r="D212" i="8" s="1"/>
  <c r="C246" i="8"/>
  <c r="D246" i="8" s="1"/>
  <c r="C270" i="8"/>
  <c r="D270" i="8" s="1"/>
  <c r="C306" i="8"/>
  <c r="D306" i="8" s="1"/>
  <c r="C331" i="8"/>
  <c r="D331" i="8" s="1"/>
  <c r="C372" i="8"/>
  <c r="D372" i="8" s="1"/>
  <c r="C402" i="8"/>
  <c r="D402" i="8" s="1"/>
  <c r="C430" i="8"/>
  <c r="D430" i="8" s="1"/>
  <c r="C102" i="8"/>
  <c r="D102" i="8" s="1"/>
  <c r="C147" i="8"/>
  <c r="D147" i="8" s="1"/>
  <c r="C11" i="8"/>
  <c r="D11" i="8" s="1"/>
  <c r="C63" i="8"/>
  <c r="D63" i="8" s="1"/>
  <c r="C93" i="8"/>
  <c r="D93" i="8" s="1"/>
  <c r="C136" i="8"/>
  <c r="D136" i="8" s="1"/>
  <c r="C169" i="8"/>
  <c r="D169" i="8" s="1"/>
  <c r="C189" i="8"/>
  <c r="D189" i="8" s="1"/>
  <c r="C218" i="8"/>
  <c r="D218" i="8" s="1"/>
  <c r="C240" i="8"/>
  <c r="D240" i="8" s="1"/>
  <c r="C282" i="8"/>
  <c r="D282" i="8" s="1"/>
  <c r="C320" i="8"/>
  <c r="D320" i="8" s="1"/>
  <c r="C348" i="8"/>
  <c r="D348" i="8" s="1"/>
  <c r="C378" i="8"/>
  <c r="D378" i="8" s="1"/>
  <c r="C405" i="8"/>
  <c r="D405" i="8" s="1"/>
  <c r="C12" i="8"/>
  <c r="D12" i="8" s="1"/>
  <c r="C90" i="8"/>
  <c r="D90" i="8" s="1"/>
  <c r="C152" i="8"/>
  <c r="D152" i="8" s="1"/>
  <c r="C211" i="8"/>
  <c r="D211" i="8" s="1"/>
  <c r="C358" i="8"/>
  <c r="D358" i="8" s="1"/>
  <c r="C286" i="8"/>
  <c r="D286" i="8" s="1"/>
  <c r="C436" i="8"/>
  <c r="D436" i="8" s="1"/>
  <c r="C338" i="8"/>
  <c r="D338" i="8" s="1"/>
  <c r="C289" i="8"/>
  <c r="D289" i="8" s="1"/>
  <c r="C231" i="8"/>
  <c r="D231" i="8" s="1"/>
  <c r="C153" i="8"/>
  <c r="D153" i="8" s="1"/>
  <c r="C62" i="8"/>
  <c r="D62" i="8" s="1"/>
  <c r="C32" i="8"/>
  <c r="D32" i="8" s="1"/>
  <c r="C10" i="8"/>
  <c r="D10" i="8" s="1"/>
  <c r="C350" i="8"/>
  <c r="D350" i="8" s="1"/>
  <c r="C272" i="8"/>
  <c r="D272" i="8" s="1"/>
  <c r="C429" i="8"/>
  <c r="D429" i="8" s="1"/>
  <c r="C255" i="8"/>
  <c r="D255" i="8" s="1"/>
  <c r="C398" i="8"/>
  <c r="D398" i="8" s="1"/>
  <c r="C310" i="8"/>
  <c r="D310" i="8" s="1"/>
  <c r="C19" i="8"/>
  <c r="D19" i="8" s="1"/>
  <c r="C64" i="8"/>
  <c r="D64" i="8" s="1"/>
  <c r="C399" i="8"/>
  <c r="D399" i="8" s="1"/>
  <c r="C197" i="8"/>
  <c r="D197" i="8" s="1"/>
  <c r="C91" i="8"/>
  <c r="D91" i="8" s="1"/>
  <c r="C42" i="8"/>
  <c r="D42" i="8" s="1"/>
  <c r="C77" i="8"/>
  <c r="D77" i="8" s="1"/>
  <c r="C104" i="8"/>
  <c r="D104" i="8" s="1"/>
  <c r="C130" i="8"/>
  <c r="D130" i="8" s="1"/>
  <c r="C168" i="8"/>
  <c r="D168" i="8" s="1"/>
  <c r="C215" i="8"/>
  <c r="D215" i="8" s="1"/>
  <c r="C248" i="8"/>
  <c r="D248" i="8" s="1"/>
  <c r="C273" i="8"/>
  <c r="D273" i="8" s="1"/>
  <c r="C309" i="8"/>
  <c r="D309" i="8" s="1"/>
  <c r="C334" i="8"/>
  <c r="D334" i="8" s="1"/>
  <c r="C375" i="8"/>
  <c r="D375" i="8" s="1"/>
  <c r="C410" i="8"/>
  <c r="D410" i="8" s="1"/>
  <c r="C36" i="8"/>
  <c r="D36" i="8" s="1"/>
  <c r="C112" i="8"/>
  <c r="D112" i="8" s="1"/>
  <c r="C176" i="8"/>
  <c r="D176" i="8" s="1"/>
  <c r="C28" i="8"/>
  <c r="D28" i="8" s="1"/>
  <c r="C66" i="8"/>
  <c r="D66" i="8" s="1"/>
  <c r="C101" i="8"/>
  <c r="D101" i="8" s="1"/>
  <c r="C139" i="8"/>
  <c r="D139" i="8" s="1"/>
  <c r="C171" i="8"/>
  <c r="D171" i="8" s="1"/>
  <c r="C192" i="8"/>
  <c r="D192" i="8" s="1"/>
  <c r="C221" i="8"/>
  <c r="D221" i="8" s="1"/>
  <c r="C243" i="8"/>
  <c r="D243" i="8" s="1"/>
  <c r="C284" i="8"/>
  <c r="D284" i="8" s="1"/>
  <c r="C323" i="8"/>
  <c r="D323" i="8" s="1"/>
  <c r="C354" i="8"/>
  <c r="D354" i="8" s="1"/>
  <c r="C381" i="8"/>
  <c r="D381" i="8" s="1"/>
  <c r="C408" i="8"/>
  <c r="D408" i="8" s="1"/>
  <c r="C20" i="8"/>
  <c r="D20" i="8" s="1"/>
  <c r="C96" i="8"/>
  <c r="D96" i="8" s="1"/>
  <c r="C155" i="8"/>
  <c r="D155" i="8" s="1"/>
  <c r="C216" i="8"/>
  <c r="D216" i="8" s="1"/>
  <c r="C353" i="8"/>
  <c r="D353" i="8" s="1"/>
  <c r="C277" i="8"/>
  <c r="D277" i="8" s="1"/>
  <c r="C415" i="8"/>
  <c r="D415" i="8" s="1"/>
  <c r="C327" i="8"/>
  <c r="D327" i="8" s="1"/>
  <c r="C280" i="8"/>
  <c r="D280" i="8" s="1"/>
  <c r="C200" i="8"/>
  <c r="D200" i="8" s="1"/>
  <c r="C150" i="8"/>
  <c r="D150" i="8" s="1"/>
  <c r="C34" i="8"/>
  <c r="D34" i="8" s="1"/>
  <c r="C14" i="8"/>
  <c r="D14" i="8" s="1"/>
  <c r="C324" i="8"/>
  <c r="D324" i="8" s="1"/>
  <c r="C263" i="8"/>
  <c r="D263" i="8" s="1"/>
  <c r="C423" i="8"/>
  <c r="D423" i="8" s="1"/>
  <c r="C225" i="8"/>
  <c r="D225" i="8" s="1"/>
  <c r="C387" i="8"/>
  <c r="D387" i="8" s="1"/>
  <c r="C278" i="8"/>
  <c r="D278" i="8" s="1"/>
  <c r="C392" i="8"/>
  <c r="D392" i="8" s="1"/>
  <c r="C172" i="8"/>
  <c r="D172" i="8" s="1"/>
  <c r="C88" i="8"/>
  <c r="D88" i="8" s="1"/>
  <c r="C43" i="8"/>
  <c r="D43" i="8" s="1"/>
  <c r="C80" i="8"/>
  <c r="D80" i="8" s="1"/>
  <c r="C108" i="8"/>
  <c r="D108" i="8" s="1"/>
  <c r="C133" i="8"/>
  <c r="D133" i="8" s="1"/>
  <c r="C186" i="8"/>
  <c r="D186" i="8" s="1"/>
  <c r="C217" i="8"/>
  <c r="D217" i="8" s="1"/>
  <c r="C251" i="8"/>
  <c r="D251" i="8" s="1"/>
  <c r="C281" i="8"/>
  <c r="D281" i="8" s="1"/>
  <c r="C311" i="8"/>
  <c r="D311" i="8" s="1"/>
  <c r="C336" i="8"/>
  <c r="D336" i="8" s="1"/>
  <c r="C380" i="8"/>
  <c r="D380" i="8" s="1"/>
  <c r="C413" i="8"/>
  <c r="D413" i="8" s="1"/>
  <c r="C44" i="8"/>
  <c r="D44" i="8" s="1"/>
  <c r="C116" i="8"/>
  <c r="D116" i="8" s="1"/>
  <c r="C190" i="8"/>
  <c r="D190" i="8" s="1"/>
  <c r="C33" i="8"/>
  <c r="D33" i="8" s="1"/>
  <c r="C68" i="8"/>
  <c r="D68" i="8" s="1"/>
  <c r="C105" i="8"/>
  <c r="D105" i="8" s="1"/>
  <c r="C141" i="8"/>
  <c r="D141" i="8" s="1"/>
  <c r="C173" i="8"/>
  <c r="D173" i="8" s="1"/>
  <c r="C194" i="8"/>
  <c r="D194" i="8" s="1"/>
  <c r="C224" i="8"/>
  <c r="D224" i="8" s="1"/>
  <c r="C249" i="8"/>
  <c r="D249" i="8" s="1"/>
  <c r="C287" i="8"/>
  <c r="D287" i="8" s="1"/>
  <c r="C326" i="8"/>
  <c r="D326" i="8" s="1"/>
  <c r="C357" i="8"/>
  <c r="D357" i="8" s="1"/>
  <c r="C386" i="8"/>
  <c r="D386" i="8" s="1"/>
  <c r="C411" i="8"/>
  <c r="D411" i="8" s="1"/>
  <c r="C9" i="8"/>
  <c r="D9" i="8" s="1"/>
  <c r="C99" i="8"/>
  <c r="D99" i="8" s="1"/>
  <c r="C158" i="8"/>
  <c r="D158" i="8" s="1"/>
  <c r="C233" i="8"/>
  <c r="D233" i="8" s="1"/>
  <c r="C349" i="8"/>
  <c r="D349" i="8" s="1"/>
  <c r="C253" i="8"/>
  <c r="D253" i="8" s="1"/>
  <c r="C409" i="8"/>
  <c r="D409" i="8" s="1"/>
  <c r="C318" i="8"/>
  <c r="D318" i="8" s="1"/>
  <c r="C275" i="8"/>
  <c r="D275" i="8" s="1"/>
  <c r="C195" i="8"/>
  <c r="D195" i="8" s="1"/>
  <c r="C138" i="8"/>
  <c r="D138" i="8" s="1"/>
  <c r="C434" i="8"/>
  <c r="D434" i="8" s="1"/>
  <c r="C305" i="8"/>
  <c r="D305" i="8" s="1"/>
  <c r="C185" i="8"/>
  <c r="D185" i="8" s="1"/>
  <c r="C377" i="8"/>
  <c r="D377" i="8" s="1"/>
  <c r="C174" i="8"/>
  <c r="D174" i="8" s="1"/>
  <c r="C368" i="8"/>
  <c r="D368" i="8" s="1"/>
  <c r="C121" i="8"/>
  <c r="D121" i="8" s="1"/>
  <c r="C432" i="8"/>
  <c r="D432" i="8" s="1"/>
  <c r="C335" i="8"/>
  <c r="D335" i="8" s="1"/>
  <c r="C129" i="8"/>
  <c r="D129" i="8" s="1"/>
  <c r="C25" i="8"/>
  <c r="D25" i="8" s="1"/>
  <c r="C56" i="8"/>
  <c r="D56" i="8" s="1"/>
  <c r="C92" i="8"/>
  <c r="D92" i="8" s="1"/>
  <c r="C118" i="8"/>
  <c r="D118" i="8" s="1"/>
  <c r="C148" i="8"/>
  <c r="D148" i="8" s="1"/>
  <c r="C204" i="8"/>
  <c r="D204" i="8" s="1"/>
  <c r="C229" i="8"/>
  <c r="D229" i="8" s="1"/>
  <c r="C259" i="8"/>
  <c r="D259" i="8" s="1"/>
  <c r="C301" i="8"/>
  <c r="D301" i="8" s="1"/>
  <c r="C319" i="8"/>
  <c r="D319" i="8" s="1"/>
  <c r="C356" i="8"/>
  <c r="D356" i="8" s="1"/>
  <c r="C391" i="8"/>
  <c r="D391" i="8" s="1"/>
  <c r="C421" i="8"/>
  <c r="D421" i="8" s="1"/>
  <c r="C58" i="8"/>
  <c r="D58" i="8" s="1"/>
  <c r="C128" i="8"/>
  <c r="D128" i="8" s="1"/>
  <c r="C222" i="8"/>
  <c r="D222" i="8" s="1"/>
  <c r="C53" i="8"/>
  <c r="D53" i="8" s="1"/>
  <c r="C81" i="8"/>
  <c r="D81" i="8" s="1"/>
  <c r="C119" i="8"/>
  <c r="D119" i="8" s="1"/>
  <c r="C157" i="8"/>
  <c r="D157" i="8" s="1"/>
  <c r="C180" i="8"/>
  <c r="D180" i="8" s="1"/>
  <c r="C202" i="8"/>
  <c r="D202" i="8" s="1"/>
  <c r="C232" i="8"/>
  <c r="D232" i="8" s="1"/>
  <c r="C274" i="8"/>
  <c r="D274" i="8" s="1"/>
  <c r="C299" i="8"/>
  <c r="D299" i="8" s="1"/>
  <c r="C340" i="8"/>
  <c r="D340" i="8" s="1"/>
  <c r="C367" i="8"/>
  <c r="D367" i="8" s="1"/>
  <c r="C397" i="8"/>
  <c r="D397" i="8" s="1"/>
  <c r="C431" i="8"/>
  <c r="D431" i="8" s="1"/>
  <c r="C72" i="8"/>
  <c r="D72" i="8" s="1"/>
  <c r="C126" i="8"/>
  <c r="D126" i="8" s="1"/>
  <c r="C187" i="8"/>
  <c r="D187" i="8" s="1"/>
  <c r="C385" i="8"/>
  <c r="D385" i="8" s="1"/>
  <c r="C322" i="8"/>
  <c r="D322" i="8" s="1"/>
  <c r="C223" i="8"/>
  <c r="D223" i="8" s="1"/>
  <c r="C379" i="8"/>
  <c r="D379" i="8" s="1"/>
  <c r="C300" i="8"/>
  <c r="D300" i="8" s="1"/>
  <c r="C256" i="8"/>
  <c r="D256" i="8" s="1"/>
  <c r="C162" i="8"/>
  <c r="D162" i="8" s="1"/>
  <c r="C73" i="8"/>
  <c r="D73" i="8" s="1"/>
  <c r="C21" i="8"/>
  <c r="D21" i="8" s="1"/>
  <c r="C47" i="8"/>
  <c r="D47" i="8" s="1"/>
  <c r="C29" i="8"/>
  <c r="D29" i="8" s="1"/>
  <c r="C412" i="8"/>
  <c r="D412" i="8" s="1"/>
  <c r="C298" i="8"/>
  <c r="D298" i="8" s="1"/>
  <c r="C145" i="8"/>
  <c r="D145" i="8" s="1"/>
  <c r="C361" i="8"/>
  <c r="D361" i="8" s="1"/>
  <c r="C113" i="8"/>
  <c r="D113" i="8" s="1"/>
  <c r="C355" i="8"/>
  <c r="D355" i="8" s="1"/>
  <c r="C107" i="8"/>
  <c r="D107" i="8" s="1"/>
  <c r="C426" i="8"/>
  <c r="D426" i="8" s="1"/>
  <c r="C264" i="8"/>
  <c r="D264" i="8" s="1"/>
  <c r="C117" i="8"/>
  <c r="D117" i="8" s="1"/>
  <c r="C8" i="8"/>
  <c r="D8" i="8" s="1"/>
  <c r="C59" i="8"/>
  <c r="D59" i="8" s="1"/>
  <c r="C95" i="8"/>
  <c r="D95" i="8" s="1"/>
  <c r="C122" i="8"/>
  <c r="D122" i="8" s="1"/>
  <c r="C154" i="8"/>
  <c r="D154" i="8" s="1"/>
  <c r="C207" i="8"/>
  <c r="D207" i="8" s="1"/>
  <c r="C237" i="8"/>
  <c r="D237" i="8" s="1"/>
  <c r="C262" i="8"/>
  <c r="D262" i="8" s="1"/>
  <c r="C303" i="8"/>
  <c r="D303" i="8" s="1"/>
  <c r="C325" i="8"/>
  <c r="D325" i="8" s="1"/>
  <c r="C359" i="8"/>
  <c r="D359" i="8" s="1"/>
  <c r="C393" i="8"/>
  <c r="D393" i="8" s="1"/>
  <c r="C424" i="8"/>
  <c r="D424" i="8" s="1"/>
  <c r="L17" i="5"/>
  <c r="L13" i="5"/>
  <c r="L9" i="5"/>
  <c r="L16" i="5"/>
  <c r="H13" i="2"/>
  <c r="I13" i="2" s="1"/>
  <c r="M9" i="5"/>
  <c r="M11" i="5"/>
  <c r="M10" i="5"/>
  <c r="M13" i="5"/>
  <c r="M16" i="5"/>
  <c r="M17" i="5" s="1"/>
  <c r="H14" i="2"/>
  <c r="I14" i="2" s="1"/>
  <c r="C13" i="2"/>
  <c r="D13" i="2" s="1"/>
  <c r="A16" i="2"/>
  <c r="A17" i="2" s="1"/>
  <c r="H12" i="2"/>
  <c r="I12" i="2" s="1"/>
  <c r="H15" i="2"/>
  <c r="I15" i="2" s="1"/>
  <c r="G102" i="3"/>
  <c r="H102" i="3" s="1"/>
  <c r="G124" i="3"/>
  <c r="H124" i="3" s="1"/>
  <c r="G171" i="3"/>
  <c r="H171" i="3" s="1"/>
  <c r="G4" i="3"/>
  <c r="H4" i="3" s="1"/>
  <c r="G100" i="3"/>
  <c r="H100" i="3" s="1"/>
  <c r="G147" i="3"/>
  <c r="H147" i="3" s="1"/>
  <c r="G52" i="3"/>
  <c r="H52" i="3" s="1"/>
  <c r="G125" i="3"/>
  <c r="H125" i="3" s="1"/>
  <c r="G53" i="3"/>
  <c r="H53" i="3" s="1"/>
  <c r="G99" i="3"/>
  <c r="H99" i="3" s="1"/>
  <c r="G3" i="3"/>
  <c r="H3" i="3" s="1"/>
  <c r="G28" i="3"/>
  <c r="H28" i="3" s="1"/>
  <c r="G78" i="3"/>
  <c r="H78" i="3" s="1"/>
  <c r="G29" i="3"/>
  <c r="H29" i="3" s="1"/>
  <c r="G123" i="3"/>
  <c r="H123" i="3" s="1"/>
  <c r="G172" i="3"/>
  <c r="H172" i="3" s="1"/>
  <c r="G5" i="3"/>
  <c r="H5" i="3" s="1"/>
  <c r="G77" i="3"/>
  <c r="H77" i="3" s="1"/>
  <c r="G27" i="3"/>
  <c r="H27" i="3" s="1"/>
  <c r="G173" i="3"/>
  <c r="H173" i="3" s="1"/>
  <c r="G51" i="3"/>
  <c r="H51" i="3" s="1"/>
  <c r="G76" i="3"/>
  <c r="H76" i="3" s="1"/>
  <c r="G4" i="10"/>
  <c r="K2" i="5"/>
  <c r="H99" i="1"/>
  <c r="I99" i="1" s="1"/>
  <c r="C182" i="1"/>
  <c r="D182" i="1" s="1"/>
  <c r="C306" i="1"/>
  <c r="D306" i="1" s="1"/>
  <c r="H203" i="1"/>
  <c r="I203" i="1" s="1"/>
  <c r="H66" i="1"/>
  <c r="I66" i="1" s="1"/>
  <c r="H79" i="1"/>
  <c r="I79" i="1" s="1"/>
  <c r="C402" i="1"/>
  <c r="D402" i="1" s="1"/>
  <c r="C106" i="1"/>
  <c r="D106" i="1" s="1"/>
  <c r="C12" i="2"/>
  <c r="D12" i="2" s="1"/>
  <c r="C16" i="7"/>
  <c r="B14" i="7" s="1"/>
  <c r="B24" i="7" s="1"/>
  <c r="G2" i="5" s="1"/>
  <c r="H174" i="1"/>
  <c r="I174" i="1" s="1"/>
  <c r="C29" i="1"/>
  <c r="D29" i="1" s="1"/>
  <c r="H6" i="1"/>
  <c r="I6" i="1" s="1"/>
  <c r="C329" i="1"/>
  <c r="D329" i="1" s="1"/>
  <c r="C11" i="2"/>
  <c r="D11" i="2" s="1"/>
  <c r="C209" i="1"/>
  <c r="D209" i="1" s="1"/>
  <c r="C302" i="1"/>
  <c r="D302" i="1" s="1"/>
  <c r="H77" i="1"/>
  <c r="I77" i="1" s="1"/>
  <c r="C261" i="1"/>
  <c r="D261" i="1" s="1"/>
  <c r="C334" i="1"/>
  <c r="D334" i="1" s="1"/>
  <c r="H82" i="1"/>
  <c r="I82" i="1" s="1"/>
  <c r="H111" i="1"/>
  <c r="I111" i="1" s="1"/>
  <c r="C53" i="1"/>
  <c r="D53" i="1" s="1"/>
  <c r="C150" i="1"/>
  <c r="D150" i="1" s="1"/>
  <c r="C14" i="2"/>
  <c r="D14" i="2" s="1"/>
  <c r="M10" i="6"/>
  <c r="M19" i="6"/>
  <c r="G17" i="2"/>
  <c r="H16" i="2"/>
  <c r="I16" i="2" s="1"/>
  <c r="H202" i="1"/>
  <c r="I202" i="1" s="1"/>
  <c r="H125" i="1"/>
  <c r="I125" i="1" s="1"/>
  <c r="H131" i="1"/>
  <c r="I131" i="1" s="1"/>
  <c r="C353" i="1"/>
  <c r="D353" i="1" s="1"/>
  <c r="C81" i="1"/>
  <c r="D81" i="1" s="1"/>
  <c r="C366" i="1"/>
  <c r="D366" i="1" s="1"/>
  <c r="C238" i="1"/>
  <c r="D238" i="1" s="1"/>
  <c r="H110" i="1"/>
  <c r="I110" i="1" s="1"/>
  <c r="H22" i="1"/>
  <c r="I22" i="1" s="1"/>
  <c r="H155" i="1"/>
  <c r="I155" i="1" s="1"/>
  <c r="H15" i="1"/>
  <c r="I15" i="1" s="1"/>
  <c r="C117" i="1"/>
  <c r="D117" i="1" s="1"/>
  <c r="C338" i="1"/>
  <c r="D338" i="1" s="1"/>
  <c r="C186" i="1"/>
  <c r="D186" i="1" s="1"/>
  <c r="H142" i="1"/>
  <c r="I142" i="1" s="1"/>
  <c r="H167" i="1"/>
  <c r="I167" i="1" s="1"/>
  <c r="H35" i="1"/>
  <c r="I35" i="1" s="1"/>
  <c r="C145" i="1"/>
  <c r="D145" i="1" s="1"/>
  <c r="C398" i="1"/>
  <c r="D398" i="1" s="1"/>
  <c r="C270" i="1"/>
  <c r="D270" i="1" s="1"/>
  <c r="H126" i="1"/>
  <c r="I126" i="1" s="1"/>
  <c r="H46" i="1"/>
  <c r="I46" i="1" s="1"/>
  <c r="H187" i="1"/>
  <c r="I187" i="1" s="1"/>
  <c r="H47" i="1"/>
  <c r="I47" i="1" s="1"/>
  <c r="C173" i="1"/>
  <c r="D173" i="1" s="1"/>
  <c r="C370" i="1"/>
  <c r="D370" i="1" s="1"/>
  <c r="C226" i="1"/>
  <c r="D226" i="1" s="1"/>
  <c r="C86" i="1"/>
  <c r="D86" i="1" s="1"/>
  <c r="C16" i="2"/>
  <c r="D16" i="2" s="1"/>
  <c r="K21" i="6"/>
  <c r="K12" i="6"/>
  <c r="K19" i="6"/>
  <c r="L12" i="6"/>
  <c r="L21" i="6"/>
  <c r="L11" i="6"/>
  <c r="L19" i="6"/>
  <c r="M13" i="6"/>
  <c r="M21" i="6"/>
  <c r="C66" i="1"/>
  <c r="D66" i="1" s="1"/>
  <c r="C38" i="1"/>
  <c r="D38" i="1" s="1"/>
  <c r="C18" i="1"/>
  <c r="D18" i="1" s="1"/>
  <c r="H182" i="1"/>
  <c r="I182" i="1" s="1"/>
  <c r="H146" i="1"/>
  <c r="I146" i="1" s="1"/>
  <c r="H141" i="1"/>
  <c r="I141" i="1" s="1"/>
  <c r="H89" i="1"/>
  <c r="I89" i="1" s="1"/>
  <c r="H29" i="1"/>
  <c r="I29" i="1" s="1"/>
  <c r="H175" i="1"/>
  <c r="I175" i="1" s="1"/>
  <c r="H107" i="1"/>
  <c r="I107" i="1" s="1"/>
  <c r="H75" i="1"/>
  <c r="I75" i="1" s="1"/>
  <c r="H43" i="1"/>
  <c r="I43" i="1" s="1"/>
  <c r="H11" i="1"/>
  <c r="I11" i="1" s="1"/>
  <c r="C285" i="1"/>
  <c r="D285" i="1" s="1"/>
  <c r="C217" i="1"/>
  <c r="D217" i="1" s="1"/>
  <c r="C169" i="1"/>
  <c r="D169" i="1" s="1"/>
  <c r="C109" i="1"/>
  <c r="D109" i="1" s="1"/>
  <c r="C37" i="1"/>
  <c r="D37" i="1" s="1"/>
  <c r="C374" i="1"/>
  <c r="D374" i="1" s="1"/>
  <c r="C310" i="1"/>
  <c r="D310" i="1" s="1"/>
  <c r="C246" i="1"/>
  <c r="D246" i="1" s="1"/>
  <c r="C154" i="1"/>
  <c r="D154" i="1" s="1"/>
  <c r="H114" i="1"/>
  <c r="I114" i="1" s="1"/>
  <c r="H70" i="1"/>
  <c r="I70" i="1" s="1"/>
  <c r="H30" i="1"/>
  <c r="I30" i="1" s="1"/>
  <c r="H191" i="1"/>
  <c r="I191" i="1" s="1"/>
  <c r="H119" i="1"/>
  <c r="I119" i="1" s="1"/>
  <c r="H55" i="1"/>
  <c r="I55" i="1" s="1"/>
  <c r="C341" i="1"/>
  <c r="D341" i="1" s="1"/>
  <c r="C181" i="1"/>
  <c r="D181" i="1" s="1"/>
  <c r="C61" i="1"/>
  <c r="D61" i="1" s="1"/>
  <c r="C378" i="1"/>
  <c r="D378" i="1" s="1"/>
  <c r="C346" i="1"/>
  <c r="D346" i="1" s="1"/>
  <c r="C314" i="1"/>
  <c r="D314" i="1" s="1"/>
  <c r="C282" i="1"/>
  <c r="D282" i="1" s="1"/>
  <c r="C250" i="1"/>
  <c r="D250" i="1" s="1"/>
  <c r="C198" i="1"/>
  <c r="D198" i="1" s="1"/>
  <c r="C158" i="1"/>
  <c r="D158" i="1" s="1"/>
  <c r="C118" i="1"/>
  <c r="D118" i="1" s="1"/>
  <c r="C90" i="1"/>
  <c r="D90" i="1" s="1"/>
  <c r="C70" i="1"/>
  <c r="D70" i="1" s="1"/>
  <c r="C26" i="1"/>
  <c r="D26" i="1" s="1"/>
  <c r="M16" i="6"/>
  <c r="M17" i="6" s="1"/>
  <c r="H186" i="1"/>
  <c r="I186" i="1" s="1"/>
  <c r="H166" i="1"/>
  <c r="I166" i="1" s="1"/>
  <c r="H150" i="1"/>
  <c r="I150" i="1" s="1"/>
  <c r="H134" i="1"/>
  <c r="I134" i="1" s="1"/>
  <c r="H189" i="1"/>
  <c r="I189" i="1" s="1"/>
  <c r="H101" i="1"/>
  <c r="I101" i="1" s="1"/>
  <c r="H33" i="1"/>
  <c r="I33" i="1" s="1"/>
  <c r="H183" i="1"/>
  <c r="I183" i="1" s="1"/>
  <c r="H151" i="1"/>
  <c r="I151" i="1" s="1"/>
  <c r="H115" i="1"/>
  <c r="I115" i="1" s="1"/>
  <c r="H83" i="1"/>
  <c r="I83" i="1" s="1"/>
  <c r="H51" i="1"/>
  <c r="I51" i="1" s="1"/>
  <c r="H19" i="1"/>
  <c r="I19" i="1" s="1"/>
  <c r="C313" i="1"/>
  <c r="D313" i="1" s="1"/>
  <c r="C245" i="1"/>
  <c r="D245" i="1" s="1"/>
  <c r="C177" i="1"/>
  <c r="D177" i="1" s="1"/>
  <c r="C121" i="1"/>
  <c r="D121" i="1" s="1"/>
  <c r="C49" i="1"/>
  <c r="D49" i="1" s="1"/>
  <c r="C5" i="1"/>
  <c r="D5" i="1" s="1"/>
  <c r="C382" i="1"/>
  <c r="D382" i="1" s="1"/>
  <c r="C350" i="1"/>
  <c r="D350" i="1" s="1"/>
  <c r="C318" i="1"/>
  <c r="D318" i="1" s="1"/>
  <c r="C286" i="1"/>
  <c r="D286" i="1" s="1"/>
  <c r="C254" i="1"/>
  <c r="D254" i="1" s="1"/>
  <c r="C210" i="1"/>
  <c r="D210" i="1" s="1"/>
  <c r="C162" i="1"/>
  <c r="D162" i="1" s="1"/>
  <c r="C122" i="1"/>
  <c r="D122" i="1" s="1"/>
  <c r="H118" i="1"/>
  <c r="I118" i="1" s="1"/>
  <c r="H90" i="1"/>
  <c r="I90" i="1" s="1"/>
  <c r="H74" i="1"/>
  <c r="I74" i="1" s="1"/>
  <c r="H58" i="1"/>
  <c r="I58" i="1" s="1"/>
  <c r="H38" i="1"/>
  <c r="I38" i="1" s="1"/>
  <c r="H14" i="1"/>
  <c r="I14" i="1" s="1"/>
  <c r="H199" i="1"/>
  <c r="I199" i="1" s="1"/>
  <c r="H171" i="1"/>
  <c r="I171" i="1" s="1"/>
  <c r="H135" i="1"/>
  <c r="I135" i="1" s="1"/>
  <c r="H95" i="1"/>
  <c r="I95" i="1" s="1"/>
  <c r="H63" i="1"/>
  <c r="I63" i="1" s="1"/>
  <c r="H31" i="1"/>
  <c r="I31" i="1" s="1"/>
  <c r="C393" i="1"/>
  <c r="D393" i="1" s="1"/>
  <c r="C265" i="1"/>
  <c r="D265" i="1" s="1"/>
  <c r="C213" i="1"/>
  <c r="D213" i="1" s="1"/>
  <c r="C141" i="1"/>
  <c r="D141" i="1" s="1"/>
  <c r="C77" i="1"/>
  <c r="D77" i="1" s="1"/>
  <c r="C21" i="1"/>
  <c r="D21" i="1" s="1"/>
  <c r="C386" i="1"/>
  <c r="D386" i="1" s="1"/>
  <c r="C354" i="1"/>
  <c r="D354" i="1" s="1"/>
  <c r="C322" i="1"/>
  <c r="D322" i="1" s="1"/>
  <c r="C290" i="1"/>
  <c r="D290" i="1" s="1"/>
  <c r="C258" i="1"/>
  <c r="D258" i="1" s="1"/>
  <c r="C206" i="1"/>
  <c r="D206" i="1" s="1"/>
  <c r="C166" i="1"/>
  <c r="D166" i="1" s="1"/>
  <c r="C126" i="1"/>
  <c r="D126" i="1" s="1"/>
  <c r="C94" i="1"/>
  <c r="D94" i="1" s="1"/>
  <c r="C74" i="1"/>
  <c r="D74" i="1" s="1"/>
  <c r="C54" i="1"/>
  <c r="D54" i="1" s="1"/>
  <c r="C30" i="1"/>
  <c r="D30" i="1" s="1"/>
  <c r="H21" i="1"/>
  <c r="I21" i="1" s="1"/>
  <c r="C32" i="1"/>
  <c r="D32" i="1" s="1"/>
  <c r="C64" i="1"/>
  <c r="D64" i="1" s="1"/>
  <c r="C20" i="1"/>
  <c r="D20" i="1" s="1"/>
  <c r="C41" i="1"/>
  <c r="D41" i="1" s="1"/>
  <c r="C73" i="1"/>
  <c r="D73" i="1" s="1"/>
  <c r="H41" i="1"/>
  <c r="I41" i="1" s="1"/>
  <c r="C14" i="1"/>
  <c r="D14" i="1" s="1"/>
  <c r="C46" i="1"/>
  <c r="D46" i="1" s="1"/>
  <c r="C67" i="1"/>
  <c r="D67" i="1" s="1"/>
  <c r="H20" i="1"/>
  <c r="I20" i="1" s="1"/>
  <c r="H52" i="1"/>
  <c r="I52" i="1" s="1"/>
  <c r="H84" i="1"/>
  <c r="I84" i="1" s="1"/>
  <c r="C68" i="1"/>
  <c r="D68" i="1" s="1"/>
  <c r="H34" i="1"/>
  <c r="I34" i="1" s="1"/>
  <c r="H5" i="1"/>
  <c r="I5" i="1" s="1"/>
  <c r="C51" i="1"/>
  <c r="D51" i="1" s="1"/>
  <c r="H16" i="1"/>
  <c r="I16" i="1" s="1"/>
  <c r="H80" i="1"/>
  <c r="I80" i="1" s="1"/>
  <c r="C62" i="1"/>
  <c r="D62" i="1" s="1"/>
  <c r="H56" i="1"/>
  <c r="I56" i="1" s="1"/>
  <c r="C36" i="1"/>
  <c r="D36" i="1" s="1"/>
  <c r="H37" i="1"/>
  <c r="I37" i="1" s="1"/>
  <c r="C12" i="1"/>
  <c r="D12" i="1" s="1"/>
  <c r="C84" i="1"/>
  <c r="D84" i="1" s="1"/>
  <c r="C87" i="1"/>
  <c r="D87" i="1" s="1"/>
  <c r="C91" i="1"/>
  <c r="D91" i="1" s="1"/>
  <c r="C92" i="1"/>
  <c r="D92" i="1" s="1"/>
  <c r="C97" i="1"/>
  <c r="D97" i="1" s="1"/>
  <c r="H100" i="1"/>
  <c r="I100" i="1" s="1"/>
  <c r="C101" i="1"/>
  <c r="D101" i="1" s="1"/>
  <c r="H106" i="1"/>
  <c r="I106" i="1" s="1"/>
  <c r="C107" i="1"/>
  <c r="D107" i="1" s="1"/>
  <c r="H116" i="1"/>
  <c r="I116" i="1" s="1"/>
  <c r="C131" i="1"/>
  <c r="D131" i="1" s="1"/>
  <c r="C137" i="1"/>
  <c r="D137" i="1" s="1"/>
  <c r="H140" i="1"/>
  <c r="I140" i="1" s="1"/>
  <c r="C140" i="1"/>
  <c r="D140" i="1" s="1"/>
  <c r="H144" i="1"/>
  <c r="I144" i="1" s="1"/>
  <c r="C144" i="1"/>
  <c r="D144" i="1" s="1"/>
  <c r="C148" i="1"/>
  <c r="D148" i="1" s="1"/>
  <c r="H153" i="1"/>
  <c r="I153" i="1" s="1"/>
  <c r="C151" i="1"/>
  <c r="D151" i="1" s="1"/>
  <c r="H156" i="1"/>
  <c r="I156" i="1" s="1"/>
  <c r="C155" i="1"/>
  <c r="D155" i="1" s="1"/>
  <c r="C157" i="1"/>
  <c r="D157" i="1" s="1"/>
  <c r="H161" i="1"/>
  <c r="I161" i="1" s="1"/>
  <c r="C161" i="1"/>
  <c r="D161" i="1" s="1"/>
  <c r="C168" i="1"/>
  <c r="D168" i="1" s="1"/>
  <c r="H177" i="1"/>
  <c r="I177" i="1" s="1"/>
  <c r="C175" i="1"/>
  <c r="D175" i="1" s="1"/>
  <c r="H180" i="1"/>
  <c r="I180" i="1" s="1"/>
  <c r="C179" i="1"/>
  <c r="D179" i="1" s="1"/>
  <c r="C180" i="1"/>
  <c r="D180" i="1" s="1"/>
  <c r="H188" i="1"/>
  <c r="I188" i="1" s="1"/>
  <c r="C188" i="1"/>
  <c r="D188" i="1" s="1"/>
  <c r="H193" i="1"/>
  <c r="I193" i="1" s="1"/>
  <c r="C192" i="1"/>
  <c r="D192" i="1" s="1"/>
  <c r="H196" i="1"/>
  <c r="I196" i="1" s="1"/>
  <c r="H198" i="1"/>
  <c r="I198" i="1" s="1"/>
  <c r="C197" i="1"/>
  <c r="D197" i="1" s="1"/>
  <c r="C199" i="1"/>
  <c r="D199" i="1" s="1"/>
  <c r="C201" i="1"/>
  <c r="D201" i="1" s="1"/>
  <c r="C204" i="1"/>
  <c r="D204" i="1" s="1"/>
  <c r="C207" i="1"/>
  <c r="D207" i="1" s="1"/>
  <c r="C208" i="1"/>
  <c r="D208" i="1" s="1"/>
  <c r="C219" i="1"/>
  <c r="D219" i="1" s="1"/>
  <c r="C224" i="1"/>
  <c r="D224" i="1" s="1"/>
  <c r="C228" i="1"/>
  <c r="D228" i="1" s="1"/>
  <c r="C231" i="1"/>
  <c r="D231" i="1" s="1"/>
  <c r="C235" i="1"/>
  <c r="D235" i="1" s="1"/>
  <c r="C243" i="1"/>
  <c r="D243" i="1" s="1"/>
  <c r="C248" i="1"/>
  <c r="D248" i="1" s="1"/>
  <c r="C255" i="1"/>
  <c r="D255" i="1" s="1"/>
  <c r="C260" i="1"/>
  <c r="D260" i="1" s="1"/>
  <c r="C279" i="1"/>
  <c r="D279" i="1" s="1"/>
  <c r="C281" i="1"/>
  <c r="D281" i="1" s="1"/>
  <c r="C284" i="1"/>
  <c r="D284" i="1" s="1"/>
  <c r="C291" i="1"/>
  <c r="D291" i="1" s="1"/>
  <c r="C309" i="1"/>
  <c r="D309" i="1" s="1"/>
  <c r="C312" i="1"/>
  <c r="D312" i="1" s="1"/>
  <c r="C320" i="1"/>
  <c r="D320" i="1" s="1"/>
  <c r="C327" i="1"/>
  <c r="D327" i="1" s="1"/>
  <c r="C331" i="1"/>
  <c r="D331" i="1" s="1"/>
  <c r="C343" i="1"/>
  <c r="D343" i="1" s="1"/>
  <c r="C349" i="1"/>
  <c r="D349" i="1" s="1"/>
  <c r="C351" i="1"/>
  <c r="D351" i="1" s="1"/>
  <c r="C357" i="1"/>
  <c r="D357" i="1" s="1"/>
  <c r="C364" i="1"/>
  <c r="D364" i="1" s="1"/>
  <c r="C371" i="1"/>
  <c r="D371" i="1" s="1"/>
  <c r="C375" i="1"/>
  <c r="D375" i="1" s="1"/>
  <c r="C381" i="1"/>
  <c r="D381" i="1" s="1"/>
  <c r="C383" i="1"/>
  <c r="D383" i="1" s="1"/>
  <c r="C392" i="1"/>
  <c r="D392" i="1" s="1"/>
  <c r="C396" i="1"/>
  <c r="D396" i="1" s="1"/>
  <c r="C43" i="1"/>
  <c r="D43" i="1" s="1"/>
  <c r="H72" i="1"/>
  <c r="I72" i="1" s="1"/>
  <c r="C48" i="1"/>
  <c r="D48" i="1" s="1"/>
  <c r="C27" i="1"/>
  <c r="D27" i="1" s="1"/>
  <c r="H17" i="1"/>
  <c r="I17" i="1" s="1"/>
  <c r="C31" i="1"/>
  <c r="D31" i="1" s="1"/>
  <c r="H12" i="1"/>
  <c r="I12" i="1" s="1"/>
  <c r="C75" i="1"/>
  <c r="D75" i="1" s="1"/>
  <c r="C44" i="1"/>
  <c r="D44" i="1" s="1"/>
  <c r="H48" i="1"/>
  <c r="I48" i="1" s="1"/>
  <c r="C50" i="1"/>
  <c r="D50" i="1" s="1"/>
  <c r="H73" i="1"/>
  <c r="I73" i="1" s="1"/>
  <c r="C100" i="1"/>
  <c r="D100" i="1" s="1"/>
  <c r="C112" i="1"/>
  <c r="D112" i="1" s="1"/>
  <c r="C120" i="1"/>
  <c r="D120" i="1" s="1"/>
  <c r="C123" i="1"/>
  <c r="D123" i="1" s="1"/>
  <c r="C127" i="1"/>
  <c r="D127" i="1" s="1"/>
  <c r="C132" i="1"/>
  <c r="D132" i="1" s="1"/>
  <c r="C135" i="1"/>
  <c r="D135" i="1" s="1"/>
  <c r="H145" i="1"/>
  <c r="I145" i="1" s="1"/>
  <c r="C147" i="1"/>
  <c r="D147" i="1" s="1"/>
  <c r="H152" i="1"/>
  <c r="I152" i="1" s="1"/>
  <c r="C163" i="1"/>
  <c r="D163" i="1" s="1"/>
  <c r="H169" i="1"/>
  <c r="I169" i="1" s="1"/>
  <c r="H173" i="1"/>
  <c r="I173" i="1" s="1"/>
  <c r="C183" i="1"/>
  <c r="D183" i="1" s="1"/>
  <c r="C187" i="1"/>
  <c r="D187" i="1" s="1"/>
  <c r="C189" i="1"/>
  <c r="D189" i="1" s="1"/>
  <c r="C196" i="1"/>
  <c r="D196" i="1" s="1"/>
  <c r="C200" i="1"/>
  <c r="D200" i="1" s="1"/>
  <c r="C215" i="1"/>
  <c r="D215" i="1" s="1"/>
  <c r="C222" i="1"/>
  <c r="D222" i="1" s="1"/>
  <c r="C229" i="1"/>
  <c r="D229" i="1" s="1"/>
  <c r="C247" i="1"/>
  <c r="D247" i="1" s="1"/>
  <c r="C264" i="1"/>
  <c r="D264" i="1" s="1"/>
  <c r="C271" i="1"/>
  <c r="D271" i="1" s="1"/>
  <c r="C277" i="1"/>
  <c r="D277" i="1" s="1"/>
  <c r="C297" i="1"/>
  <c r="D297" i="1" s="1"/>
  <c r="C299" i="1"/>
  <c r="D299" i="1" s="1"/>
  <c r="C307" i="1"/>
  <c r="D307" i="1" s="1"/>
  <c r="C325" i="1"/>
  <c r="D325" i="1" s="1"/>
  <c r="C344" i="1"/>
  <c r="D344" i="1" s="1"/>
  <c r="C355" i="1"/>
  <c r="D355" i="1" s="1"/>
  <c r="C365" i="1"/>
  <c r="D365" i="1" s="1"/>
  <c r="C372" i="1"/>
  <c r="D372" i="1" s="1"/>
  <c r="C395" i="1"/>
  <c r="D395" i="1" s="1"/>
  <c r="C403" i="1"/>
  <c r="D403" i="1" s="1"/>
  <c r="H8" i="1"/>
  <c r="I8" i="1" s="1"/>
  <c r="C71" i="1"/>
  <c r="D71" i="1" s="1"/>
  <c r="C24" i="1"/>
  <c r="D24" i="1" s="1"/>
  <c r="C56" i="1"/>
  <c r="D56" i="1" s="1"/>
  <c r="C9" i="1"/>
  <c r="D9" i="1" s="1"/>
  <c r="C59" i="1"/>
  <c r="D59" i="1" s="1"/>
  <c r="H25" i="1"/>
  <c r="I25" i="1" s="1"/>
  <c r="H81" i="1"/>
  <c r="I81" i="1" s="1"/>
  <c r="C35" i="1"/>
  <c r="D35" i="1" s="1"/>
  <c r="H44" i="1"/>
  <c r="I44" i="1" s="1"/>
  <c r="H68" i="1"/>
  <c r="I68" i="1" s="1"/>
  <c r="C39" i="1"/>
  <c r="D39" i="1" s="1"/>
  <c r="H13" i="1"/>
  <c r="I13" i="1" s="1"/>
  <c r="H61" i="1"/>
  <c r="I61" i="1" s="1"/>
  <c r="H64" i="1"/>
  <c r="I64" i="1" s="1"/>
  <c r="C47" i="1"/>
  <c r="D47" i="1" s="1"/>
  <c r="H24" i="1"/>
  <c r="I24" i="1" s="1"/>
  <c r="C22" i="1"/>
  <c r="D22" i="1" s="1"/>
  <c r="H26" i="1"/>
  <c r="I26" i="1" s="1"/>
  <c r="H53" i="1"/>
  <c r="I53" i="1" s="1"/>
  <c r="H85" i="1"/>
  <c r="I85" i="1" s="1"/>
  <c r="H88" i="1"/>
  <c r="I88" i="1" s="1"/>
  <c r="H96" i="1"/>
  <c r="I96" i="1" s="1"/>
  <c r="H97" i="1"/>
  <c r="I97" i="1" s="1"/>
  <c r="H98" i="1"/>
  <c r="I98" i="1" s="1"/>
  <c r="C96" i="1"/>
  <c r="D96" i="1" s="1"/>
  <c r="H104" i="1"/>
  <c r="I104" i="1" s="1"/>
  <c r="C103" i="1"/>
  <c r="D103" i="1" s="1"/>
  <c r="C105" i="1"/>
  <c r="D105" i="1" s="1"/>
  <c r="C108" i="1"/>
  <c r="D108" i="1" s="1"/>
  <c r="C111" i="1"/>
  <c r="D111" i="1" s="1"/>
  <c r="C114" i="1"/>
  <c r="D114" i="1" s="1"/>
  <c r="H117" i="1"/>
  <c r="I117" i="1" s="1"/>
  <c r="C119" i="1"/>
  <c r="D119" i="1" s="1"/>
  <c r="H132" i="1"/>
  <c r="I132" i="1" s="1"/>
  <c r="C130" i="1"/>
  <c r="D130" i="1" s="1"/>
  <c r="H133" i="1"/>
  <c r="I133" i="1" s="1"/>
  <c r="H137" i="1"/>
  <c r="I137" i="1" s="1"/>
  <c r="H148" i="1"/>
  <c r="I148" i="1" s="1"/>
  <c r="C149" i="1"/>
  <c r="D149" i="1" s="1"/>
  <c r="C159" i="1"/>
  <c r="D159" i="1" s="1"/>
  <c r="C160" i="1"/>
  <c r="D160" i="1" s="1"/>
  <c r="C164" i="1"/>
  <c r="D164" i="1" s="1"/>
  <c r="C165" i="1"/>
  <c r="D165" i="1" s="1"/>
  <c r="H168" i="1"/>
  <c r="I168" i="1" s="1"/>
  <c r="H172" i="1"/>
  <c r="I172" i="1" s="1"/>
  <c r="H176" i="1"/>
  <c r="I176" i="1" s="1"/>
  <c r="H178" i="1"/>
  <c r="I178" i="1" s="1"/>
  <c r="H184" i="1"/>
  <c r="I184" i="1" s="1"/>
  <c r="C190" i="1"/>
  <c r="D190" i="1" s="1"/>
  <c r="H194" i="1"/>
  <c r="I194" i="1" s="1"/>
  <c r="C194" i="1"/>
  <c r="D194" i="1" s="1"/>
  <c r="C195" i="1"/>
  <c r="D195" i="1" s="1"/>
  <c r="H200" i="1"/>
  <c r="I200" i="1" s="1"/>
  <c r="H201" i="1"/>
  <c r="I201" i="1" s="1"/>
  <c r="C203" i="1"/>
  <c r="D203" i="1" s="1"/>
  <c r="C221" i="1"/>
  <c r="D221" i="1" s="1"/>
  <c r="C225" i="1"/>
  <c r="D225" i="1" s="1"/>
  <c r="C227" i="1"/>
  <c r="D227" i="1" s="1"/>
  <c r="C232" i="1"/>
  <c r="D232" i="1" s="1"/>
  <c r="C236" i="1"/>
  <c r="D236" i="1" s="1"/>
  <c r="C239" i="1"/>
  <c r="D239" i="1" s="1"/>
  <c r="C240" i="1"/>
  <c r="D240" i="1" s="1"/>
  <c r="C242" i="1"/>
  <c r="D242" i="1" s="1"/>
  <c r="C267" i="1"/>
  <c r="D267" i="1" s="1"/>
  <c r="C269" i="1"/>
  <c r="D269" i="1" s="1"/>
  <c r="C272" i="1"/>
  <c r="D272" i="1" s="1"/>
  <c r="C276" i="1"/>
  <c r="D276" i="1" s="1"/>
  <c r="C283" i="1"/>
  <c r="D283" i="1" s="1"/>
  <c r="C287" i="1"/>
  <c r="D287" i="1" s="1"/>
  <c r="C293" i="1"/>
  <c r="D293" i="1" s="1"/>
  <c r="C296" i="1"/>
  <c r="D296" i="1" s="1"/>
  <c r="C300" i="1"/>
  <c r="D300" i="1" s="1"/>
  <c r="C304" i="1"/>
  <c r="D304" i="1" s="1"/>
  <c r="C315" i="1"/>
  <c r="D315" i="1" s="1"/>
  <c r="C317" i="1"/>
  <c r="D317" i="1" s="1"/>
  <c r="C324" i="1"/>
  <c r="D324" i="1" s="1"/>
  <c r="C332" i="1"/>
  <c r="D332" i="1" s="1"/>
  <c r="C336" i="1"/>
  <c r="D336" i="1" s="1"/>
  <c r="C348" i="1"/>
  <c r="D348" i="1" s="1"/>
  <c r="C359" i="1"/>
  <c r="D359" i="1" s="1"/>
  <c r="C361" i="1"/>
  <c r="D361" i="1" s="1"/>
  <c r="C368" i="1"/>
  <c r="D368" i="1" s="1"/>
  <c r="C380" i="1"/>
  <c r="D380" i="1" s="1"/>
  <c r="C385" i="1"/>
  <c r="D385" i="1" s="1"/>
  <c r="C387" i="1"/>
  <c r="D387" i="1" s="1"/>
  <c r="C397" i="1"/>
  <c r="D397" i="1" s="1"/>
  <c r="C399" i="1"/>
  <c r="D399" i="1" s="1"/>
  <c r="C16" i="1"/>
  <c r="D16" i="1" s="1"/>
  <c r="C80" i="1"/>
  <c r="D80" i="1" s="1"/>
  <c r="C55" i="1"/>
  <c r="D55" i="1" s="1"/>
  <c r="H57" i="1"/>
  <c r="I57" i="1" s="1"/>
  <c r="C63" i="1"/>
  <c r="D63" i="1" s="1"/>
  <c r="H36" i="1"/>
  <c r="I36" i="1" s="1"/>
  <c r="C25" i="1"/>
  <c r="D25" i="1" s="1"/>
  <c r="H50" i="1"/>
  <c r="I50" i="1" s="1"/>
  <c r="C79" i="1"/>
  <c r="D79" i="1" s="1"/>
  <c r="C33" i="1"/>
  <c r="D33" i="1" s="1"/>
  <c r="C57" i="1"/>
  <c r="D57" i="1" s="1"/>
  <c r="C83" i="1"/>
  <c r="D83" i="1" s="1"/>
  <c r="H76" i="1"/>
  <c r="I76" i="1" s="1"/>
  <c r="C88" i="1"/>
  <c r="D88" i="1" s="1"/>
  <c r="H92" i="1"/>
  <c r="I92" i="1" s="1"/>
  <c r="H93" i="1"/>
  <c r="I93" i="1" s="1"/>
  <c r="C99" i="1"/>
  <c r="D99" i="1" s="1"/>
  <c r="C102" i="1"/>
  <c r="D102" i="1" s="1"/>
  <c r="H112" i="1"/>
  <c r="I112" i="1" s="1"/>
  <c r="H120" i="1"/>
  <c r="I120" i="1" s="1"/>
  <c r="C124" i="1"/>
  <c r="D124" i="1" s="1"/>
  <c r="H127" i="1"/>
  <c r="I127" i="1" s="1"/>
  <c r="C136" i="1"/>
  <c r="D136" i="1" s="1"/>
  <c r="C138" i="1"/>
  <c r="D138" i="1" s="1"/>
  <c r="H149" i="1"/>
  <c r="I149" i="1" s="1"/>
  <c r="H165" i="1"/>
  <c r="I165" i="1" s="1"/>
  <c r="C167" i="1"/>
  <c r="D167" i="1" s="1"/>
  <c r="H185" i="1"/>
  <c r="I185" i="1" s="1"/>
  <c r="C191" i="1"/>
  <c r="D191" i="1" s="1"/>
  <c r="C205" i="1"/>
  <c r="D205" i="1" s="1"/>
  <c r="C212" i="1"/>
  <c r="D212" i="1" s="1"/>
  <c r="C233" i="1"/>
  <c r="D233" i="1" s="1"/>
  <c r="C244" i="1"/>
  <c r="D244" i="1" s="1"/>
  <c r="C256" i="1"/>
  <c r="D256" i="1" s="1"/>
  <c r="C273" i="1"/>
  <c r="D273" i="1" s="1"/>
  <c r="C275" i="1"/>
  <c r="D275" i="1" s="1"/>
  <c r="C295" i="1"/>
  <c r="D295" i="1" s="1"/>
  <c r="C301" i="1"/>
  <c r="D301" i="1" s="1"/>
  <c r="C305" i="1"/>
  <c r="D305" i="1" s="1"/>
  <c r="C319" i="1"/>
  <c r="D319" i="1" s="1"/>
  <c r="C321" i="1"/>
  <c r="D321" i="1" s="1"/>
  <c r="C337" i="1"/>
  <c r="D337" i="1" s="1"/>
  <c r="C352" i="1"/>
  <c r="D352" i="1" s="1"/>
  <c r="C356" i="1"/>
  <c r="D356" i="1" s="1"/>
  <c r="C363" i="1"/>
  <c r="D363" i="1" s="1"/>
  <c r="C376" i="1"/>
  <c r="D376" i="1" s="1"/>
  <c r="C384" i="1"/>
  <c r="D384" i="1" s="1"/>
  <c r="C388" i="1"/>
  <c r="D388" i="1" s="1"/>
  <c r="C400" i="1"/>
  <c r="D400" i="1" s="1"/>
  <c r="C8" i="1"/>
  <c r="D8" i="1" s="1"/>
  <c r="C52" i="1"/>
  <c r="D52" i="1" s="1"/>
  <c r="C60" i="1"/>
  <c r="D60" i="1" s="1"/>
  <c r="C11" i="1"/>
  <c r="D11" i="1" s="1"/>
  <c r="C65" i="1"/>
  <c r="D65" i="1" s="1"/>
  <c r="C7" i="1"/>
  <c r="D7" i="1" s="1"/>
  <c r="H108" i="1"/>
  <c r="I108" i="1" s="1"/>
  <c r="C115" i="1"/>
  <c r="D115" i="1" s="1"/>
  <c r="H128" i="1"/>
  <c r="I128" i="1" s="1"/>
  <c r="H160" i="1"/>
  <c r="I160" i="1" s="1"/>
  <c r="H164" i="1"/>
  <c r="I164" i="1" s="1"/>
  <c r="H181" i="1"/>
  <c r="I181" i="1" s="1"/>
  <c r="C184" i="1"/>
  <c r="D184" i="1" s="1"/>
  <c r="H192" i="1"/>
  <c r="I192" i="1" s="1"/>
  <c r="H204" i="1"/>
  <c r="I204" i="1" s="1"/>
  <c r="C220" i="1"/>
  <c r="D220" i="1" s="1"/>
  <c r="C251" i="1"/>
  <c r="D251" i="1" s="1"/>
  <c r="C257" i="1"/>
  <c r="D257" i="1" s="1"/>
  <c r="C259" i="1"/>
  <c r="D259" i="1" s="1"/>
  <c r="C323" i="1"/>
  <c r="D323" i="1" s="1"/>
  <c r="C347" i="1"/>
  <c r="D347" i="1" s="1"/>
  <c r="C360" i="1"/>
  <c r="D360" i="1" s="1"/>
  <c r="C391" i="1"/>
  <c r="D391" i="1" s="1"/>
  <c r="C28" i="1"/>
  <c r="D28" i="1" s="1"/>
  <c r="C15" i="1"/>
  <c r="D15" i="1" s="1"/>
  <c r="H40" i="1"/>
  <c r="I40" i="1" s="1"/>
  <c r="C89" i="1"/>
  <c r="D89" i="1" s="1"/>
  <c r="H105" i="1"/>
  <c r="I105" i="1" s="1"/>
  <c r="C113" i="1"/>
  <c r="D113" i="1" s="1"/>
  <c r="H129" i="1"/>
  <c r="I129" i="1" s="1"/>
  <c r="C340" i="1"/>
  <c r="D340" i="1" s="1"/>
  <c r="C377" i="1"/>
  <c r="D377" i="1" s="1"/>
  <c r="H49" i="1"/>
  <c r="I49" i="1" s="1"/>
  <c r="H28" i="1"/>
  <c r="I28" i="1" s="1"/>
  <c r="C19" i="1"/>
  <c r="D19" i="1" s="1"/>
  <c r="C176" i="1"/>
  <c r="D176" i="1" s="1"/>
  <c r="C223" i="1"/>
  <c r="D223" i="1" s="1"/>
  <c r="C404" i="1"/>
  <c r="D404" i="1" s="1"/>
  <c r="C40" i="1"/>
  <c r="D40" i="1" s="1"/>
  <c r="H9" i="1"/>
  <c r="I9" i="1" s="1"/>
  <c r="C78" i="1"/>
  <c r="D78" i="1" s="1"/>
  <c r="H32" i="1"/>
  <c r="I32" i="1" s="1"/>
  <c r="C104" i="1"/>
  <c r="D104" i="1" s="1"/>
  <c r="H113" i="1"/>
  <c r="I113" i="1" s="1"/>
  <c r="H121" i="1"/>
  <c r="I121" i="1" s="1"/>
  <c r="C143" i="1"/>
  <c r="D143" i="1" s="1"/>
  <c r="H157" i="1"/>
  <c r="I157" i="1" s="1"/>
  <c r="C156" i="1"/>
  <c r="D156" i="1" s="1"/>
  <c r="C216" i="1"/>
  <c r="D216" i="1" s="1"/>
  <c r="C230" i="1"/>
  <c r="D230" i="1" s="1"/>
  <c r="C268" i="1"/>
  <c r="D268" i="1" s="1"/>
  <c r="C280" i="1"/>
  <c r="D280" i="1" s="1"/>
  <c r="C288" i="1"/>
  <c r="D288" i="1" s="1"/>
  <c r="C308" i="1"/>
  <c r="D308" i="1" s="1"/>
  <c r="C328" i="1"/>
  <c r="D328" i="1" s="1"/>
  <c r="C373" i="1"/>
  <c r="D373" i="1" s="1"/>
  <c r="C292" i="1"/>
  <c r="D292" i="1" s="1"/>
  <c r="C303" i="1"/>
  <c r="D303" i="1" s="1"/>
  <c r="C311" i="1"/>
  <c r="D311" i="1" s="1"/>
  <c r="C339" i="1"/>
  <c r="D339" i="1" s="1"/>
  <c r="C345" i="1"/>
  <c r="D345" i="1" s="1"/>
  <c r="C367" i="1"/>
  <c r="D367" i="1" s="1"/>
  <c r="C389" i="1"/>
  <c r="D389" i="1" s="1"/>
  <c r="C23" i="1"/>
  <c r="D23" i="1" s="1"/>
  <c r="H60" i="1"/>
  <c r="I60" i="1" s="1"/>
  <c r="C76" i="1"/>
  <c r="D76" i="1" s="1"/>
  <c r="H94" i="1"/>
  <c r="I94" i="1" s="1"/>
  <c r="C116" i="1"/>
  <c r="D116" i="1" s="1"/>
  <c r="H124" i="1"/>
  <c r="I124" i="1" s="1"/>
  <c r="C128" i="1"/>
  <c r="D128" i="1" s="1"/>
  <c r="C129" i="1"/>
  <c r="D129" i="1" s="1"/>
  <c r="C139" i="1"/>
  <c r="D139" i="1" s="1"/>
  <c r="C152" i="1"/>
  <c r="D152" i="1" s="1"/>
  <c r="C171" i="1"/>
  <c r="D171" i="1" s="1"/>
  <c r="C193" i="1"/>
  <c r="D193" i="1" s="1"/>
  <c r="C211" i="1"/>
  <c r="D211" i="1" s="1"/>
  <c r="C252" i="1"/>
  <c r="D252" i="1" s="1"/>
  <c r="C263" i="1"/>
  <c r="D263" i="1" s="1"/>
  <c r="C335" i="1"/>
  <c r="D335" i="1" s="1"/>
  <c r="C369" i="1"/>
  <c r="D369" i="1" s="1"/>
  <c r="C379" i="1"/>
  <c r="D379" i="1" s="1"/>
  <c r="C72" i="1"/>
  <c r="D72" i="1" s="1"/>
  <c r="H45" i="1"/>
  <c r="I45" i="1" s="1"/>
  <c r="H69" i="1"/>
  <c r="I69" i="1" s="1"/>
  <c r="C85" i="1"/>
  <c r="D85" i="1" s="1"/>
  <c r="C95" i="1"/>
  <c r="D95" i="1" s="1"/>
  <c r="H136" i="1"/>
  <c r="I136" i="1" s="1"/>
  <c r="H143" i="1"/>
  <c r="I143" i="1" s="1"/>
  <c r="C172" i="1"/>
  <c r="D172" i="1" s="1"/>
  <c r="C174" i="1"/>
  <c r="D174" i="1" s="1"/>
  <c r="C234" i="1"/>
  <c r="D234" i="1" s="1"/>
  <c r="C316" i="1"/>
  <c r="D316" i="1" s="1"/>
  <c r="C401" i="1"/>
  <c r="D401" i="1" s="1"/>
  <c r="H162" i="1"/>
  <c r="I162" i="1" s="1"/>
  <c r="H130" i="1"/>
  <c r="I130" i="1" s="1"/>
  <c r="H139" i="1"/>
  <c r="I139" i="1" s="1"/>
  <c r="C342" i="1"/>
  <c r="D342" i="1" s="1"/>
  <c r="C278" i="1"/>
  <c r="D278" i="1" s="1"/>
  <c r="C202" i="1"/>
  <c r="D202" i="1" s="1"/>
  <c r="C110" i="1"/>
  <c r="D110" i="1" s="1"/>
  <c r="H86" i="1"/>
  <c r="I86" i="1" s="1"/>
  <c r="H54" i="1"/>
  <c r="I54" i="1" s="1"/>
  <c r="H10" i="1"/>
  <c r="I10" i="1" s="1"/>
  <c r="H163" i="1"/>
  <c r="I163" i="1" s="1"/>
  <c r="H87" i="1"/>
  <c r="I87" i="1" s="1"/>
  <c r="H23" i="1"/>
  <c r="I23" i="1" s="1"/>
  <c r="C249" i="1"/>
  <c r="D249" i="1" s="1"/>
  <c r="C125" i="1"/>
  <c r="D125" i="1" s="1"/>
  <c r="C13" i="1"/>
  <c r="D13" i="1" s="1"/>
  <c r="C42" i="1"/>
  <c r="D42" i="1" s="1"/>
  <c r="H190" i="1"/>
  <c r="I190" i="1" s="1"/>
  <c r="H170" i="1"/>
  <c r="I170" i="1" s="1"/>
  <c r="H154" i="1"/>
  <c r="I154" i="1" s="1"/>
  <c r="H138" i="1"/>
  <c r="I138" i="1" s="1"/>
  <c r="H197" i="1"/>
  <c r="I197" i="1" s="1"/>
  <c r="H109" i="1"/>
  <c r="I109" i="1" s="1"/>
  <c r="H65" i="1"/>
  <c r="I65" i="1" s="1"/>
  <c r="H195" i="1"/>
  <c r="I195" i="1" s="1"/>
  <c r="H159" i="1"/>
  <c r="I159" i="1" s="1"/>
  <c r="H123" i="1"/>
  <c r="I123" i="1" s="1"/>
  <c r="H91" i="1"/>
  <c r="I91" i="1" s="1"/>
  <c r="H59" i="1"/>
  <c r="I59" i="1" s="1"/>
  <c r="H27" i="1"/>
  <c r="I27" i="1" s="1"/>
  <c r="C333" i="1"/>
  <c r="D333" i="1" s="1"/>
  <c r="C253" i="1"/>
  <c r="D253" i="1" s="1"/>
  <c r="C185" i="1"/>
  <c r="D185" i="1" s="1"/>
  <c r="C133" i="1"/>
  <c r="D133" i="1" s="1"/>
  <c r="C69" i="1"/>
  <c r="D69" i="1" s="1"/>
  <c r="C17" i="1"/>
  <c r="D17" i="1" s="1"/>
  <c r="C390" i="1"/>
  <c r="D390" i="1" s="1"/>
  <c r="C358" i="1"/>
  <c r="D358" i="1" s="1"/>
  <c r="C326" i="1"/>
  <c r="D326" i="1" s="1"/>
  <c r="C294" i="1"/>
  <c r="D294" i="1" s="1"/>
  <c r="C262" i="1"/>
  <c r="D262" i="1" s="1"/>
  <c r="C218" i="1"/>
  <c r="D218" i="1" s="1"/>
  <c r="C170" i="1"/>
  <c r="D170" i="1" s="1"/>
  <c r="C134" i="1"/>
  <c r="D134" i="1" s="1"/>
  <c r="H122" i="1"/>
  <c r="I122" i="1" s="1"/>
  <c r="H102" i="1"/>
  <c r="I102" i="1" s="1"/>
  <c r="H78" i="1"/>
  <c r="I78" i="1" s="1"/>
  <c r="H62" i="1"/>
  <c r="I62" i="1" s="1"/>
  <c r="H42" i="1"/>
  <c r="I42" i="1" s="1"/>
  <c r="H18" i="1"/>
  <c r="I18" i="1" s="1"/>
  <c r="H179" i="1"/>
  <c r="I179" i="1" s="1"/>
  <c r="H147" i="1"/>
  <c r="I147" i="1" s="1"/>
  <c r="H103" i="1"/>
  <c r="I103" i="1" s="1"/>
  <c r="H71" i="1"/>
  <c r="I71" i="1" s="1"/>
  <c r="H39" i="1"/>
  <c r="I39" i="1" s="1"/>
  <c r="H7" i="1"/>
  <c r="I7" i="1" s="1"/>
  <c r="C289" i="1"/>
  <c r="D289" i="1" s="1"/>
  <c r="C237" i="1"/>
  <c r="D237" i="1" s="1"/>
  <c r="C153" i="1"/>
  <c r="D153" i="1" s="1"/>
  <c r="C93" i="1"/>
  <c r="D93" i="1" s="1"/>
  <c r="C45" i="1"/>
  <c r="D45" i="1" s="1"/>
  <c r="C394" i="1"/>
  <c r="D394" i="1" s="1"/>
  <c r="C362" i="1"/>
  <c r="D362" i="1" s="1"/>
  <c r="C330" i="1"/>
  <c r="D330" i="1" s="1"/>
  <c r="C298" i="1"/>
  <c r="D298" i="1" s="1"/>
  <c r="C266" i="1"/>
  <c r="D266" i="1" s="1"/>
  <c r="C214" i="1"/>
  <c r="D214" i="1" s="1"/>
  <c r="C178" i="1"/>
  <c r="D178" i="1" s="1"/>
  <c r="C142" i="1"/>
  <c r="D142" i="1" s="1"/>
  <c r="C98" i="1"/>
  <c r="D98" i="1" s="1"/>
  <c r="C82" i="1"/>
  <c r="D82" i="1" s="1"/>
  <c r="C58" i="1"/>
  <c r="D58" i="1" s="1"/>
  <c r="C34" i="1"/>
  <c r="D34" i="1" s="1"/>
  <c r="C10" i="1"/>
  <c r="D10" i="1" s="1"/>
  <c r="M11" i="6"/>
  <c r="M12" i="6" s="1"/>
  <c r="K17" i="6"/>
  <c r="K13" i="6"/>
  <c r="K16" i="6"/>
  <c r="K9" i="6"/>
  <c r="K10" i="6"/>
  <c r="L9" i="6"/>
  <c r="L16" i="6"/>
  <c r="L13" i="6"/>
  <c r="L17" i="6"/>
  <c r="L10" i="6"/>
  <c r="G11" i="10" l="1"/>
  <c r="B10" i="10" s="1"/>
  <c r="B11" i="10" s="1"/>
  <c r="B440" i="8"/>
  <c r="S10" i="5" s="1"/>
  <c r="S9" i="5" s="1"/>
  <c r="S11" i="5" s="1"/>
  <c r="S12" i="5" s="1"/>
  <c r="A9" i="3"/>
  <c r="D18" i="4" s="1"/>
  <c r="D17" i="4"/>
  <c r="F79" i="3"/>
  <c r="G79" i="3" s="1"/>
  <c r="H79" i="3" s="1"/>
  <c r="F31" i="3"/>
  <c r="G31" i="3" s="1"/>
  <c r="H31" i="3" s="1"/>
  <c r="F151" i="3"/>
  <c r="G151" i="3" s="1"/>
  <c r="H151" i="3" s="1"/>
  <c r="F7" i="3"/>
  <c r="G7" i="3" s="1"/>
  <c r="H7" i="3" s="1"/>
  <c r="A21" i="3"/>
  <c r="F175" i="3"/>
  <c r="G175" i="3" s="1"/>
  <c r="H175" i="3" s="1"/>
  <c r="F55" i="3"/>
  <c r="G55" i="3" s="1"/>
  <c r="H55" i="3" s="1"/>
  <c r="F127" i="3"/>
  <c r="G127" i="3" s="1"/>
  <c r="H127" i="3" s="1"/>
  <c r="F103" i="3"/>
  <c r="G103" i="3" s="1"/>
  <c r="H103" i="3" s="1"/>
  <c r="A18" i="2"/>
  <c r="C17" i="2"/>
  <c r="D17" i="2" s="1"/>
  <c r="L2" i="5"/>
  <c r="G3" i="5" s="1"/>
  <c r="G2" i="6"/>
  <c r="L2" i="6" s="1"/>
  <c r="G3" i="6" s="1"/>
  <c r="G18" i="2"/>
  <c r="H17" i="2"/>
  <c r="I17" i="2" s="1"/>
  <c r="I205" i="1"/>
  <c r="G207" i="1" s="1"/>
  <c r="H207" i="1" s="1"/>
  <c r="J10" i="6" s="1"/>
  <c r="D405" i="1"/>
  <c r="A407" i="1" s="1"/>
  <c r="B407" i="1" s="1"/>
  <c r="J9" i="6" s="1"/>
  <c r="S19" i="5" l="1"/>
  <c r="S21" i="5" s="1"/>
  <c r="F128" i="3"/>
  <c r="G128" i="3" s="1"/>
  <c r="H128" i="3" s="1"/>
  <c r="F152" i="3"/>
  <c r="G152" i="3" s="1"/>
  <c r="H152" i="3" s="1"/>
  <c r="F104" i="3"/>
  <c r="G104" i="3" s="1"/>
  <c r="H104" i="3" s="1"/>
  <c r="F8" i="3"/>
  <c r="G8" i="3" s="1"/>
  <c r="H8" i="3" s="1"/>
  <c r="A22" i="3"/>
  <c r="F32" i="3"/>
  <c r="G32" i="3" s="1"/>
  <c r="H32" i="3" s="1"/>
  <c r="F176" i="3"/>
  <c r="G176" i="3" s="1"/>
  <c r="H176" i="3" s="1"/>
  <c r="F56" i="3"/>
  <c r="G56" i="3" s="1"/>
  <c r="H56" i="3" s="1"/>
  <c r="F80" i="3"/>
  <c r="G80" i="3" s="1"/>
  <c r="H80" i="3" s="1"/>
  <c r="C18" i="2"/>
  <c r="D18" i="2" s="1"/>
  <c r="A19" i="2"/>
  <c r="G4" i="5"/>
  <c r="G4" i="6"/>
  <c r="G19" i="2"/>
  <c r="H18" i="2"/>
  <c r="I18" i="2" s="1"/>
  <c r="F9" i="3" l="1"/>
  <c r="G9" i="3" s="1"/>
  <c r="H9" i="3" s="1"/>
  <c r="F177" i="3"/>
  <c r="G177" i="3" s="1"/>
  <c r="H177" i="3" s="1"/>
  <c r="F81" i="3"/>
  <c r="G81" i="3" s="1"/>
  <c r="H81" i="3" s="1"/>
  <c r="F33" i="3"/>
  <c r="G33" i="3" s="1"/>
  <c r="H33" i="3" s="1"/>
  <c r="F57" i="3"/>
  <c r="G57" i="3" s="1"/>
  <c r="H57" i="3" s="1"/>
  <c r="A23" i="3"/>
  <c r="F105" i="3"/>
  <c r="G105" i="3" s="1"/>
  <c r="H105" i="3" s="1"/>
  <c r="F129" i="3"/>
  <c r="G129" i="3" s="1"/>
  <c r="H129" i="3" s="1"/>
  <c r="F153" i="3"/>
  <c r="G153" i="3" s="1"/>
  <c r="H153" i="3" s="1"/>
  <c r="C19" i="2"/>
  <c r="D19" i="2" s="1"/>
  <c r="A20" i="2"/>
  <c r="G20" i="2"/>
  <c r="H19" i="2"/>
  <c r="I19" i="2" s="1"/>
  <c r="A24" i="3" l="1"/>
  <c r="F106" i="3"/>
  <c r="G106" i="3" s="1"/>
  <c r="H106" i="3" s="1"/>
  <c r="F178" i="3"/>
  <c r="G178" i="3" s="1"/>
  <c r="H178" i="3" s="1"/>
  <c r="F130" i="3"/>
  <c r="G130" i="3" s="1"/>
  <c r="H130" i="3" s="1"/>
  <c r="F154" i="3"/>
  <c r="G154" i="3" s="1"/>
  <c r="H154" i="3" s="1"/>
  <c r="F10" i="3"/>
  <c r="G10" i="3" s="1"/>
  <c r="H10" i="3" s="1"/>
  <c r="F58" i="3"/>
  <c r="G58" i="3" s="1"/>
  <c r="H58" i="3" s="1"/>
  <c r="F82" i="3"/>
  <c r="G82" i="3" s="1"/>
  <c r="H82" i="3" s="1"/>
  <c r="F34" i="3"/>
  <c r="G34" i="3" s="1"/>
  <c r="H34" i="3" s="1"/>
  <c r="A21" i="2"/>
  <c r="C20" i="2"/>
  <c r="D20" i="2" s="1"/>
  <c r="G21" i="2"/>
  <c r="H20" i="2"/>
  <c r="I20" i="2" s="1"/>
  <c r="F131" i="3" l="1"/>
  <c r="G131" i="3" s="1"/>
  <c r="H131" i="3" s="1"/>
  <c r="F35" i="3"/>
  <c r="G35" i="3" s="1"/>
  <c r="H35" i="3" s="1"/>
  <c r="F179" i="3"/>
  <c r="G179" i="3" s="1"/>
  <c r="H179" i="3" s="1"/>
  <c r="A25" i="3"/>
  <c r="F59" i="3"/>
  <c r="G59" i="3" s="1"/>
  <c r="H59" i="3" s="1"/>
  <c r="F11" i="3"/>
  <c r="G11" i="3" s="1"/>
  <c r="H11" i="3" s="1"/>
  <c r="F83" i="3"/>
  <c r="G83" i="3" s="1"/>
  <c r="H83" i="3" s="1"/>
  <c r="F155" i="3"/>
  <c r="G155" i="3" s="1"/>
  <c r="H155" i="3" s="1"/>
  <c r="F107" i="3"/>
  <c r="G107" i="3" s="1"/>
  <c r="H107" i="3" s="1"/>
  <c r="A22" i="2"/>
  <c r="C21" i="2"/>
  <c r="D21" i="2" s="1"/>
  <c r="G22" i="2"/>
  <c r="H21" i="2"/>
  <c r="I21" i="2" s="1"/>
  <c r="F36" i="3" l="1"/>
  <c r="G36" i="3" s="1"/>
  <c r="H36" i="3" s="1"/>
  <c r="F12" i="3"/>
  <c r="G12" i="3" s="1"/>
  <c r="H12" i="3" s="1"/>
  <c r="F60" i="3"/>
  <c r="G60" i="3" s="1"/>
  <c r="H60" i="3" s="1"/>
  <c r="F180" i="3"/>
  <c r="G180" i="3" s="1"/>
  <c r="H180" i="3" s="1"/>
  <c r="F156" i="3"/>
  <c r="G156" i="3" s="1"/>
  <c r="H156" i="3" s="1"/>
  <c r="F84" i="3"/>
  <c r="G84" i="3" s="1"/>
  <c r="H84" i="3" s="1"/>
  <c r="F108" i="3"/>
  <c r="G108" i="3" s="1"/>
  <c r="H108" i="3" s="1"/>
  <c r="A26" i="3"/>
  <c r="F132" i="3"/>
  <c r="G132" i="3" s="1"/>
  <c r="H132" i="3" s="1"/>
  <c r="C22" i="2"/>
  <c r="D22" i="2" s="1"/>
  <c r="A23" i="2"/>
  <c r="H22" i="2"/>
  <c r="I22" i="2" s="1"/>
  <c r="G23" i="2"/>
  <c r="F133" i="3" l="1"/>
  <c r="G133" i="3" s="1"/>
  <c r="H133" i="3" s="1"/>
  <c r="F109" i="3"/>
  <c r="G109" i="3" s="1"/>
  <c r="H109" i="3" s="1"/>
  <c r="A27" i="3"/>
  <c r="F181" i="3"/>
  <c r="G181" i="3" s="1"/>
  <c r="H181" i="3" s="1"/>
  <c r="F85" i="3"/>
  <c r="G85" i="3" s="1"/>
  <c r="H85" i="3" s="1"/>
  <c r="F37" i="3"/>
  <c r="G37" i="3" s="1"/>
  <c r="H37" i="3" s="1"/>
  <c r="F13" i="3"/>
  <c r="G13" i="3" s="1"/>
  <c r="H13" i="3" s="1"/>
  <c r="F61" i="3"/>
  <c r="G61" i="3" s="1"/>
  <c r="H61" i="3" s="1"/>
  <c r="F157" i="3"/>
  <c r="G157" i="3" s="1"/>
  <c r="H157" i="3" s="1"/>
  <c r="C23" i="2"/>
  <c r="D23" i="2" s="1"/>
  <c r="A24" i="2"/>
  <c r="G24" i="2"/>
  <c r="H23" i="2"/>
  <c r="I23" i="2" s="1"/>
  <c r="A28" i="3" l="1"/>
  <c r="F62" i="3"/>
  <c r="G62" i="3" s="1"/>
  <c r="H62" i="3" s="1"/>
  <c r="F158" i="3"/>
  <c r="G158" i="3" s="1"/>
  <c r="H158" i="3" s="1"/>
  <c r="F182" i="3"/>
  <c r="G182" i="3" s="1"/>
  <c r="H182" i="3" s="1"/>
  <c r="F38" i="3"/>
  <c r="G38" i="3" s="1"/>
  <c r="H38" i="3" s="1"/>
  <c r="F110" i="3"/>
  <c r="G110" i="3" s="1"/>
  <c r="H110" i="3" s="1"/>
  <c r="F86" i="3"/>
  <c r="G86" i="3" s="1"/>
  <c r="H86" i="3" s="1"/>
  <c r="F14" i="3"/>
  <c r="G14" i="3" s="1"/>
  <c r="H14" i="3" s="1"/>
  <c r="F134" i="3"/>
  <c r="G134" i="3" s="1"/>
  <c r="H134" i="3" s="1"/>
  <c r="C24" i="2"/>
  <c r="D24" i="2" s="1"/>
  <c r="A25" i="2"/>
  <c r="G25" i="2"/>
  <c r="H24" i="2"/>
  <c r="I24" i="2" s="1"/>
  <c r="F183" i="3" l="1"/>
  <c r="G183" i="3" s="1"/>
  <c r="H183" i="3" s="1"/>
  <c r="F15" i="3"/>
  <c r="G15" i="3" s="1"/>
  <c r="H15" i="3" s="1"/>
  <c r="F135" i="3"/>
  <c r="G135" i="3" s="1"/>
  <c r="H135" i="3" s="1"/>
  <c r="F63" i="3"/>
  <c r="G63" i="3" s="1"/>
  <c r="H63" i="3" s="1"/>
  <c r="F159" i="3"/>
  <c r="G159" i="3" s="1"/>
  <c r="H159" i="3" s="1"/>
  <c r="A29" i="3"/>
  <c r="F39" i="3"/>
  <c r="G39" i="3" s="1"/>
  <c r="H39" i="3" s="1"/>
  <c r="F87" i="3"/>
  <c r="G87" i="3" s="1"/>
  <c r="H87" i="3" s="1"/>
  <c r="F111" i="3"/>
  <c r="G111" i="3" s="1"/>
  <c r="H111" i="3" s="1"/>
  <c r="C25" i="2"/>
  <c r="D25" i="2" s="1"/>
  <c r="A26" i="2"/>
  <c r="G26" i="2"/>
  <c r="H25" i="2"/>
  <c r="I25" i="2" s="1"/>
  <c r="F88" i="3" l="1"/>
  <c r="G88" i="3" s="1"/>
  <c r="H88" i="3" s="1"/>
  <c r="F40" i="3"/>
  <c r="G40" i="3" s="1"/>
  <c r="H40" i="3" s="1"/>
  <c r="A30" i="3"/>
  <c r="F16" i="3"/>
  <c r="G16" i="3" s="1"/>
  <c r="H16" i="3" s="1"/>
  <c r="F136" i="3"/>
  <c r="G136" i="3" s="1"/>
  <c r="H136" i="3" s="1"/>
  <c r="F160" i="3"/>
  <c r="G160" i="3" s="1"/>
  <c r="H160" i="3" s="1"/>
  <c r="F184" i="3"/>
  <c r="G184" i="3" s="1"/>
  <c r="H184" i="3" s="1"/>
  <c r="F112" i="3"/>
  <c r="G112" i="3" s="1"/>
  <c r="H112" i="3" s="1"/>
  <c r="F64" i="3"/>
  <c r="G64" i="3" s="1"/>
  <c r="H64" i="3" s="1"/>
  <c r="C26" i="2"/>
  <c r="D26" i="2" s="1"/>
  <c r="A27" i="2"/>
  <c r="G27" i="2"/>
  <c r="H26" i="2"/>
  <c r="I26" i="2" s="1"/>
  <c r="F17" i="3" l="1"/>
  <c r="G17" i="3" s="1"/>
  <c r="H17" i="3" s="1"/>
  <c r="F65" i="3"/>
  <c r="G65" i="3" s="1"/>
  <c r="H65" i="3" s="1"/>
  <c r="F41" i="3"/>
  <c r="G41" i="3" s="1"/>
  <c r="H41" i="3" s="1"/>
  <c r="F161" i="3"/>
  <c r="G161" i="3" s="1"/>
  <c r="H161" i="3" s="1"/>
  <c r="F137" i="3"/>
  <c r="G137" i="3" s="1"/>
  <c r="H137" i="3" s="1"/>
  <c r="F185" i="3"/>
  <c r="G185" i="3" s="1"/>
  <c r="H185" i="3" s="1"/>
  <c r="F89" i="3"/>
  <c r="G89" i="3" s="1"/>
  <c r="H89" i="3" s="1"/>
  <c r="F113" i="3"/>
  <c r="G113" i="3" s="1"/>
  <c r="H113" i="3" s="1"/>
  <c r="A31" i="3"/>
  <c r="C27" i="2"/>
  <c r="D27" i="2" s="1"/>
  <c r="A28" i="2"/>
  <c r="H27" i="2"/>
  <c r="I27" i="2" s="1"/>
  <c r="G28" i="2"/>
  <c r="F114" i="3" l="1"/>
  <c r="G114" i="3" s="1"/>
  <c r="H114" i="3" s="1"/>
  <c r="F138" i="3"/>
  <c r="G138" i="3" s="1"/>
  <c r="H138" i="3" s="1"/>
  <c r="A32" i="3"/>
  <c r="F90" i="3"/>
  <c r="G90" i="3" s="1"/>
  <c r="H90" i="3" s="1"/>
  <c r="F18" i="3"/>
  <c r="G18" i="3" s="1"/>
  <c r="H18" i="3" s="1"/>
  <c r="F66" i="3"/>
  <c r="G66" i="3" s="1"/>
  <c r="H66" i="3" s="1"/>
  <c r="F42" i="3"/>
  <c r="G42" i="3" s="1"/>
  <c r="H42" i="3" s="1"/>
  <c r="F186" i="3"/>
  <c r="G186" i="3" s="1"/>
  <c r="H186" i="3" s="1"/>
  <c r="F162" i="3"/>
  <c r="G162" i="3" s="1"/>
  <c r="H162" i="3" s="1"/>
  <c r="C28" i="2"/>
  <c r="D28" i="2" s="1"/>
  <c r="A29" i="2"/>
  <c r="G29" i="2"/>
  <c r="H28" i="2"/>
  <c r="I28" i="2" s="1"/>
  <c r="F163" i="3" l="1"/>
  <c r="G163" i="3" s="1"/>
  <c r="H163" i="3" s="1"/>
  <c r="F19" i="3"/>
  <c r="G19" i="3" s="1"/>
  <c r="H19" i="3" s="1"/>
  <c r="A33" i="3"/>
  <c r="F139" i="3"/>
  <c r="G139" i="3" s="1"/>
  <c r="H139" i="3" s="1"/>
  <c r="F115" i="3"/>
  <c r="G115" i="3" s="1"/>
  <c r="H115" i="3" s="1"/>
  <c r="F43" i="3"/>
  <c r="G43" i="3" s="1"/>
  <c r="H43" i="3" s="1"/>
  <c r="F187" i="3"/>
  <c r="G187" i="3" s="1"/>
  <c r="H187" i="3" s="1"/>
  <c r="F67" i="3"/>
  <c r="G67" i="3" s="1"/>
  <c r="H67" i="3" s="1"/>
  <c r="F91" i="3"/>
  <c r="G91" i="3" s="1"/>
  <c r="H91" i="3" s="1"/>
  <c r="C29" i="2"/>
  <c r="D29" i="2" s="1"/>
  <c r="A30" i="2"/>
  <c r="G30" i="2"/>
  <c r="H29" i="2"/>
  <c r="I29" i="2" s="1"/>
  <c r="F92" i="3" l="1"/>
  <c r="G92" i="3" s="1"/>
  <c r="H92" i="3" s="1"/>
  <c r="F188" i="3"/>
  <c r="G188" i="3" s="1"/>
  <c r="H188" i="3" s="1"/>
  <c r="F164" i="3"/>
  <c r="G164" i="3" s="1"/>
  <c r="H164" i="3" s="1"/>
  <c r="F140" i="3"/>
  <c r="G140" i="3" s="1"/>
  <c r="H140" i="3" s="1"/>
  <c r="A34" i="3"/>
  <c r="F116" i="3"/>
  <c r="G116" i="3" s="1"/>
  <c r="H116" i="3" s="1"/>
  <c r="F68" i="3"/>
  <c r="G68" i="3" s="1"/>
  <c r="H68" i="3" s="1"/>
  <c r="F20" i="3"/>
  <c r="G20" i="3" s="1"/>
  <c r="H20" i="3" s="1"/>
  <c r="F44" i="3"/>
  <c r="G44" i="3" s="1"/>
  <c r="H44" i="3" s="1"/>
  <c r="C30" i="2"/>
  <c r="D30" i="2" s="1"/>
  <c r="A31" i="2"/>
  <c r="G31" i="2"/>
  <c r="H30" i="2"/>
  <c r="I30" i="2" s="1"/>
  <c r="F21" i="3" l="1"/>
  <c r="G21" i="3" s="1"/>
  <c r="H21" i="3" s="1"/>
  <c r="F117" i="3"/>
  <c r="G117" i="3" s="1"/>
  <c r="H117" i="3" s="1"/>
  <c r="F189" i="3"/>
  <c r="G189" i="3" s="1"/>
  <c r="H189" i="3" s="1"/>
  <c r="F93" i="3"/>
  <c r="G93" i="3" s="1"/>
  <c r="H93" i="3" s="1"/>
  <c r="F141" i="3"/>
  <c r="G141" i="3" s="1"/>
  <c r="H141" i="3" s="1"/>
  <c r="F45" i="3"/>
  <c r="G45" i="3" s="1"/>
  <c r="H45" i="3" s="1"/>
  <c r="A35" i="3"/>
  <c r="F69" i="3"/>
  <c r="G69" i="3" s="1"/>
  <c r="H69" i="3" s="1"/>
  <c r="F165" i="3"/>
  <c r="G165" i="3" s="1"/>
  <c r="H165" i="3" s="1"/>
  <c r="C31" i="2"/>
  <c r="D31" i="2" s="1"/>
  <c r="A32" i="2"/>
  <c r="G32" i="2"/>
  <c r="H31" i="2"/>
  <c r="I31" i="2" s="1"/>
  <c r="F70" i="3" l="1"/>
  <c r="G70" i="3" s="1"/>
  <c r="H70" i="3" s="1"/>
  <c r="H71" i="3" s="1"/>
  <c r="G72" i="3" s="1"/>
  <c r="H72" i="3" s="1"/>
  <c r="B6" i="3" s="1"/>
  <c r="C6" i="3" s="1"/>
  <c r="F190" i="3"/>
  <c r="G190" i="3" s="1"/>
  <c r="H190" i="3" s="1"/>
  <c r="H191" i="3" s="1"/>
  <c r="G192" i="3" s="1"/>
  <c r="H192" i="3" s="1"/>
  <c r="B11" i="3" s="1"/>
  <c r="C11" i="3" s="1"/>
  <c r="F142" i="3"/>
  <c r="G142" i="3" s="1"/>
  <c r="H142" i="3" s="1"/>
  <c r="H143" i="3" s="1"/>
  <c r="G144" i="3" s="1"/>
  <c r="H144" i="3" s="1"/>
  <c r="B9" i="3" s="1"/>
  <c r="C9" i="3" s="1"/>
  <c r="F94" i="3"/>
  <c r="G94" i="3" s="1"/>
  <c r="H94" i="3" s="1"/>
  <c r="H95" i="3" s="1"/>
  <c r="G96" i="3" s="1"/>
  <c r="H96" i="3" s="1"/>
  <c r="B7" i="3" s="1"/>
  <c r="C7" i="3" s="1"/>
  <c r="F166" i="3"/>
  <c r="G166" i="3" s="1"/>
  <c r="H166" i="3" s="1"/>
  <c r="H167" i="3" s="1"/>
  <c r="G168" i="3" s="1"/>
  <c r="H168" i="3" s="1"/>
  <c r="B10" i="3" s="1"/>
  <c r="C10" i="3" s="1"/>
  <c r="F46" i="3"/>
  <c r="G46" i="3" s="1"/>
  <c r="H46" i="3" s="1"/>
  <c r="H47" i="3" s="1"/>
  <c r="G48" i="3" s="1"/>
  <c r="H48" i="3" s="1"/>
  <c r="B5" i="3" s="1"/>
  <c r="C5" i="3" s="1"/>
  <c r="F118" i="3"/>
  <c r="G118" i="3" s="1"/>
  <c r="H118" i="3" s="1"/>
  <c r="H119" i="3" s="1"/>
  <c r="G120" i="3" s="1"/>
  <c r="H120" i="3" s="1"/>
  <c r="B8" i="3" s="1"/>
  <c r="C8" i="3" s="1"/>
  <c r="F22" i="3"/>
  <c r="G22" i="3" s="1"/>
  <c r="H22" i="3" s="1"/>
  <c r="H23" i="3" s="1"/>
  <c r="G24" i="3" s="1"/>
  <c r="H24" i="3" s="1"/>
  <c r="B4" i="3" s="1"/>
  <c r="C4" i="3" s="1"/>
  <c r="C32" i="2"/>
  <c r="D32" i="2" s="1"/>
  <c r="A33" i="2"/>
  <c r="G33" i="2"/>
  <c r="H32" i="2"/>
  <c r="I32" i="2" s="1"/>
  <c r="D4" i="3" l="1"/>
  <c r="E13" i="4" s="1"/>
  <c r="F13" i="4"/>
  <c r="D5" i="3"/>
  <c r="E14" i="4" s="1"/>
  <c r="F14" i="4"/>
  <c r="D8" i="3"/>
  <c r="E17" i="4" s="1"/>
  <c r="F17" i="4"/>
  <c r="D9" i="3"/>
  <c r="E18" i="4" s="1"/>
  <c r="F18" i="4"/>
  <c r="F16" i="4"/>
  <c r="D7" i="3"/>
  <c r="E16" i="4" s="1"/>
  <c r="D11" i="3"/>
  <c r="E20" i="4" s="1"/>
  <c r="F20" i="4"/>
  <c r="D10" i="3"/>
  <c r="E19" i="4" s="1"/>
  <c r="F19" i="4"/>
  <c r="D6" i="3"/>
  <c r="E15" i="4" s="1"/>
  <c r="F15" i="4"/>
  <c r="C33" i="2"/>
  <c r="D33" i="2" s="1"/>
  <c r="A34" i="2"/>
  <c r="G34" i="2"/>
  <c r="H33" i="2"/>
  <c r="I33" i="2" s="1"/>
  <c r="A35" i="2" l="1"/>
  <c r="C34" i="2"/>
  <c r="D34" i="2" s="1"/>
  <c r="G35" i="2"/>
  <c r="H34" i="2"/>
  <c r="I34" i="2" s="1"/>
  <c r="C35" i="2" l="1"/>
  <c r="D35" i="2" s="1"/>
  <c r="A36" i="2"/>
  <c r="G36" i="2"/>
  <c r="H35" i="2"/>
  <c r="I35" i="2" s="1"/>
  <c r="A37" i="2" l="1"/>
  <c r="C36" i="2"/>
  <c r="D36" i="2" s="1"/>
  <c r="G37" i="2"/>
  <c r="H36" i="2"/>
  <c r="I36" i="2" s="1"/>
  <c r="C37" i="2" l="1"/>
  <c r="D37" i="2" s="1"/>
  <c r="A38" i="2"/>
  <c r="G38" i="2"/>
  <c r="H37" i="2"/>
  <c r="I37" i="2" s="1"/>
  <c r="C38" i="2" l="1"/>
  <c r="D38" i="2" s="1"/>
  <c r="A39" i="2"/>
  <c r="G39" i="2"/>
  <c r="H38" i="2"/>
  <c r="I38" i="2" s="1"/>
  <c r="A40" i="2" l="1"/>
  <c r="C39" i="2"/>
  <c r="D39" i="2" s="1"/>
  <c r="G40" i="2"/>
  <c r="H39" i="2"/>
  <c r="I39" i="2" s="1"/>
  <c r="A41" i="2" l="1"/>
  <c r="C40" i="2"/>
  <c r="D40" i="2" s="1"/>
  <c r="G41" i="2"/>
  <c r="H40" i="2"/>
  <c r="I40" i="2" s="1"/>
  <c r="C41" i="2" l="1"/>
  <c r="D41" i="2" s="1"/>
  <c r="A42" i="2"/>
  <c r="G42" i="2"/>
  <c r="H41" i="2"/>
  <c r="I41" i="2" s="1"/>
  <c r="C42" i="2" l="1"/>
  <c r="D42" i="2" s="1"/>
  <c r="A43" i="2"/>
  <c r="G43" i="2"/>
  <c r="H42" i="2"/>
  <c r="I42" i="2" s="1"/>
  <c r="C43" i="2" l="1"/>
  <c r="D43" i="2" s="1"/>
  <c r="A44" i="2"/>
  <c r="H43" i="2"/>
  <c r="I43" i="2" s="1"/>
  <c r="G44" i="2"/>
  <c r="C44" i="2" l="1"/>
  <c r="D44" i="2" s="1"/>
  <c r="A45" i="2"/>
  <c r="G45" i="2"/>
  <c r="H44" i="2"/>
  <c r="I44" i="2" s="1"/>
  <c r="C45" i="2" l="1"/>
  <c r="D45" i="2" s="1"/>
  <c r="A46" i="2"/>
  <c r="G46" i="2"/>
  <c r="H45" i="2"/>
  <c r="I45" i="2" s="1"/>
  <c r="C46" i="2" l="1"/>
  <c r="D46" i="2" s="1"/>
  <c r="A47" i="2"/>
  <c r="G47" i="2"/>
  <c r="H46" i="2"/>
  <c r="I46" i="2" s="1"/>
  <c r="C47" i="2" l="1"/>
  <c r="D47" i="2" s="1"/>
  <c r="A48" i="2"/>
  <c r="G48" i="2"/>
  <c r="H47" i="2"/>
  <c r="I47" i="2" s="1"/>
  <c r="C48" i="2" l="1"/>
  <c r="D48" i="2" s="1"/>
  <c r="A49" i="2"/>
  <c r="G49" i="2"/>
  <c r="H48" i="2"/>
  <c r="I48" i="2" s="1"/>
  <c r="A50" i="2" l="1"/>
  <c r="C49" i="2"/>
  <c r="D49" i="2" s="1"/>
  <c r="G50" i="2"/>
  <c r="H49" i="2"/>
  <c r="I49" i="2" s="1"/>
  <c r="A51" i="2" l="1"/>
  <c r="C50" i="2"/>
  <c r="D50" i="2" s="1"/>
  <c r="G51" i="2"/>
  <c r="H50" i="2"/>
  <c r="I50" i="2" s="1"/>
  <c r="A52" i="2" l="1"/>
  <c r="C51" i="2"/>
  <c r="D51" i="2" s="1"/>
  <c r="G52" i="2"/>
  <c r="H51" i="2"/>
  <c r="I51" i="2" s="1"/>
  <c r="C52" i="2" l="1"/>
  <c r="D52" i="2" s="1"/>
  <c r="A53" i="2"/>
  <c r="G53" i="2"/>
  <c r="H52" i="2"/>
  <c r="I52" i="2" s="1"/>
  <c r="C53" i="2" l="1"/>
  <c r="D53" i="2" s="1"/>
  <c r="A54" i="2"/>
  <c r="G54" i="2"/>
  <c r="H53" i="2"/>
  <c r="I53" i="2" s="1"/>
  <c r="C54" i="2" l="1"/>
  <c r="D54" i="2" s="1"/>
  <c r="A55" i="2"/>
  <c r="G55" i="2"/>
  <c r="H54" i="2"/>
  <c r="I54" i="2" s="1"/>
  <c r="C55" i="2" l="1"/>
  <c r="D55" i="2" s="1"/>
  <c r="A56" i="2"/>
  <c r="H55" i="2"/>
  <c r="I55" i="2" s="1"/>
  <c r="G56" i="2"/>
  <c r="C56" i="2" l="1"/>
  <c r="D56" i="2" s="1"/>
  <c r="A57" i="2"/>
  <c r="G57" i="2"/>
  <c r="H56" i="2"/>
  <c r="I56" i="2" s="1"/>
  <c r="A58" i="2" l="1"/>
  <c r="C57" i="2"/>
  <c r="D57" i="2" s="1"/>
  <c r="G58" i="2"/>
  <c r="H57" i="2"/>
  <c r="I57" i="2" s="1"/>
  <c r="C58" i="2" l="1"/>
  <c r="D58" i="2" s="1"/>
  <c r="A59" i="2"/>
  <c r="G59" i="2"/>
  <c r="H58" i="2"/>
  <c r="I58" i="2" s="1"/>
  <c r="A60" i="2" l="1"/>
  <c r="C59" i="2"/>
  <c r="D59" i="2" s="1"/>
  <c r="H59" i="2"/>
  <c r="I59" i="2" s="1"/>
  <c r="G60" i="2"/>
  <c r="A61" i="2" l="1"/>
  <c r="C60" i="2"/>
  <c r="D60" i="2" s="1"/>
  <c r="G61" i="2"/>
  <c r="H60" i="2"/>
  <c r="I60" i="2" s="1"/>
  <c r="C61" i="2" l="1"/>
  <c r="D61" i="2" s="1"/>
  <c r="A62" i="2"/>
  <c r="G62" i="2"/>
  <c r="H61" i="2"/>
  <c r="I61" i="2" s="1"/>
  <c r="C62" i="2" l="1"/>
  <c r="D62" i="2" s="1"/>
  <c r="A63" i="2"/>
  <c r="H62" i="2"/>
  <c r="I62" i="2" s="1"/>
  <c r="G63" i="2"/>
  <c r="C63" i="2" l="1"/>
  <c r="D63" i="2" s="1"/>
  <c r="A64" i="2"/>
  <c r="G64" i="2"/>
  <c r="H63" i="2"/>
  <c r="I63" i="2" s="1"/>
  <c r="C64" i="2" l="1"/>
  <c r="D64" i="2" s="1"/>
  <c r="A65" i="2"/>
  <c r="H64" i="2"/>
  <c r="I64" i="2" s="1"/>
  <c r="G65" i="2"/>
  <c r="A66" i="2" l="1"/>
  <c r="C65" i="2"/>
  <c r="D65" i="2" s="1"/>
  <c r="G66" i="2"/>
  <c r="H65" i="2"/>
  <c r="I65" i="2" s="1"/>
  <c r="C66" i="2" l="1"/>
  <c r="D66" i="2" s="1"/>
  <c r="A67" i="2"/>
  <c r="H66" i="2"/>
  <c r="I66" i="2" s="1"/>
  <c r="G67" i="2"/>
  <c r="A68" i="2" l="1"/>
  <c r="C67" i="2"/>
  <c r="D67" i="2" s="1"/>
  <c r="G68" i="2"/>
  <c r="H67" i="2"/>
  <c r="I67" i="2" s="1"/>
  <c r="A69" i="2" l="1"/>
  <c r="C68" i="2"/>
  <c r="D68" i="2" s="1"/>
  <c r="G69" i="2"/>
  <c r="H68" i="2"/>
  <c r="I68" i="2" s="1"/>
  <c r="A70" i="2" l="1"/>
  <c r="C69" i="2"/>
  <c r="D69" i="2" s="1"/>
  <c r="G70" i="2"/>
  <c r="H69" i="2"/>
  <c r="I69" i="2" s="1"/>
  <c r="C70" i="2" l="1"/>
  <c r="D70" i="2" s="1"/>
  <c r="A71" i="2"/>
  <c r="G71" i="2"/>
  <c r="H70" i="2"/>
  <c r="I70" i="2" s="1"/>
  <c r="C71" i="2" l="1"/>
  <c r="D71" i="2" s="1"/>
  <c r="A72" i="2"/>
  <c r="G72" i="2"/>
  <c r="H71" i="2"/>
  <c r="I71" i="2" s="1"/>
  <c r="C72" i="2" l="1"/>
  <c r="D72" i="2" s="1"/>
  <c r="A73" i="2"/>
  <c r="H72" i="2"/>
  <c r="I72" i="2" s="1"/>
  <c r="G73" i="2"/>
  <c r="C73" i="2" l="1"/>
  <c r="D73" i="2" s="1"/>
  <c r="A74" i="2"/>
  <c r="G74" i="2"/>
  <c r="H73" i="2"/>
  <c r="I73" i="2" s="1"/>
  <c r="C74" i="2" l="1"/>
  <c r="D74" i="2" s="1"/>
  <c r="A75" i="2"/>
  <c r="G75" i="2"/>
  <c r="H74" i="2"/>
  <c r="I74" i="2" s="1"/>
  <c r="A76" i="2" l="1"/>
  <c r="C75" i="2"/>
  <c r="D75" i="2" s="1"/>
  <c r="H75" i="2"/>
  <c r="I75" i="2" s="1"/>
  <c r="G76" i="2"/>
  <c r="A77" i="2" l="1"/>
  <c r="C76" i="2"/>
  <c r="D76" i="2" s="1"/>
  <c r="G77" i="2"/>
  <c r="H76" i="2"/>
  <c r="I76" i="2" s="1"/>
  <c r="C77" i="2" l="1"/>
  <c r="D77" i="2" s="1"/>
  <c r="A78" i="2"/>
  <c r="G78" i="2"/>
  <c r="H77" i="2"/>
  <c r="I77" i="2" s="1"/>
  <c r="C78" i="2" l="1"/>
  <c r="D78" i="2" s="1"/>
  <c r="A79" i="2"/>
  <c r="G79" i="2"/>
  <c r="H78" i="2"/>
  <c r="I78" i="2" s="1"/>
  <c r="C79" i="2" l="1"/>
  <c r="D79" i="2" s="1"/>
  <c r="A80" i="2"/>
  <c r="H79" i="2"/>
  <c r="I79" i="2" s="1"/>
  <c r="G80" i="2"/>
  <c r="C80" i="2" l="1"/>
  <c r="D80" i="2" s="1"/>
  <c r="A81" i="2"/>
  <c r="G81" i="2"/>
  <c r="H80" i="2"/>
  <c r="I80" i="2" s="1"/>
  <c r="C81" i="2" l="1"/>
  <c r="D81" i="2" s="1"/>
  <c r="A82" i="2"/>
  <c r="G82" i="2"/>
  <c r="H81" i="2"/>
  <c r="I81" i="2" s="1"/>
  <c r="C82" i="2" l="1"/>
  <c r="D82" i="2" s="1"/>
  <c r="A83" i="2"/>
  <c r="G83" i="2"/>
  <c r="H82" i="2"/>
  <c r="I82" i="2" s="1"/>
  <c r="C83" i="2" l="1"/>
  <c r="D83" i="2" s="1"/>
  <c r="A84" i="2"/>
  <c r="G84" i="2"/>
  <c r="H83" i="2"/>
  <c r="I83" i="2" s="1"/>
  <c r="A85" i="2" l="1"/>
  <c r="C84" i="2"/>
  <c r="D84" i="2" s="1"/>
  <c r="G85" i="2"/>
  <c r="H84" i="2"/>
  <c r="I84" i="2" s="1"/>
  <c r="C85" i="2" l="1"/>
  <c r="D85" i="2" s="1"/>
  <c r="A86" i="2"/>
  <c r="G86" i="2"/>
  <c r="H85" i="2"/>
  <c r="I85" i="2" s="1"/>
  <c r="C86" i="2" l="1"/>
  <c r="D86" i="2" s="1"/>
  <c r="A87" i="2"/>
  <c r="G87" i="2"/>
  <c r="H86" i="2"/>
  <c r="I86" i="2" s="1"/>
  <c r="A88" i="2" l="1"/>
  <c r="C87" i="2"/>
  <c r="D87" i="2" s="1"/>
  <c r="G88" i="2"/>
  <c r="H87" i="2"/>
  <c r="I87" i="2" s="1"/>
  <c r="C88" i="2" l="1"/>
  <c r="D88" i="2" s="1"/>
  <c r="A89" i="2"/>
  <c r="G89" i="2"/>
  <c r="H88" i="2"/>
  <c r="I88" i="2" s="1"/>
  <c r="C89" i="2" l="1"/>
  <c r="D89" i="2" s="1"/>
  <c r="A90" i="2"/>
  <c r="G90" i="2"/>
  <c r="H89" i="2"/>
  <c r="I89" i="2" s="1"/>
  <c r="C90" i="2" l="1"/>
  <c r="D90" i="2" s="1"/>
  <c r="A91" i="2"/>
  <c r="G91" i="2"/>
  <c r="H90" i="2"/>
  <c r="I90" i="2" s="1"/>
  <c r="A92" i="2" l="1"/>
  <c r="C91" i="2"/>
  <c r="D91" i="2" s="1"/>
  <c r="G92" i="2"/>
  <c r="H91" i="2"/>
  <c r="I91" i="2" s="1"/>
  <c r="A93" i="2" l="1"/>
  <c r="C92" i="2"/>
  <c r="D92" i="2" s="1"/>
  <c r="G93" i="2"/>
  <c r="H92" i="2"/>
  <c r="I92" i="2" s="1"/>
  <c r="C93" i="2" l="1"/>
  <c r="D93" i="2" s="1"/>
  <c r="A94" i="2"/>
  <c r="G94" i="2"/>
  <c r="H93" i="2"/>
  <c r="I93" i="2" s="1"/>
  <c r="C94" i="2" l="1"/>
  <c r="D94" i="2" s="1"/>
  <c r="A95" i="2"/>
  <c r="G95" i="2"/>
  <c r="H94" i="2"/>
  <c r="I94" i="2" s="1"/>
  <c r="A96" i="2" l="1"/>
  <c r="C95" i="2"/>
  <c r="D95" i="2" s="1"/>
  <c r="G96" i="2"/>
  <c r="H95" i="2"/>
  <c r="I95" i="2" s="1"/>
  <c r="C96" i="2" l="1"/>
  <c r="D96" i="2" s="1"/>
  <c r="A97" i="2"/>
  <c r="G97" i="2"/>
  <c r="H96" i="2"/>
  <c r="I96" i="2" s="1"/>
  <c r="C97" i="2" l="1"/>
  <c r="D97" i="2" s="1"/>
  <c r="A98" i="2"/>
  <c r="G98" i="2"/>
  <c r="H97" i="2"/>
  <c r="I97" i="2" s="1"/>
  <c r="A99" i="2" l="1"/>
  <c r="C98" i="2"/>
  <c r="D98" i="2" s="1"/>
  <c r="G99" i="2"/>
  <c r="H98" i="2"/>
  <c r="I98" i="2" s="1"/>
  <c r="A100" i="2" l="1"/>
  <c r="C99" i="2"/>
  <c r="D99" i="2" s="1"/>
  <c r="G100" i="2"/>
  <c r="H99" i="2"/>
  <c r="I99" i="2" s="1"/>
  <c r="C100" i="2" l="1"/>
  <c r="D100" i="2" s="1"/>
  <c r="A101" i="2"/>
  <c r="G101" i="2"/>
  <c r="H100" i="2"/>
  <c r="I100" i="2" s="1"/>
  <c r="C101" i="2" l="1"/>
  <c r="D101" i="2" s="1"/>
  <c r="A102" i="2"/>
  <c r="G102" i="2"/>
  <c r="H101" i="2"/>
  <c r="I101" i="2" s="1"/>
  <c r="A103" i="2" l="1"/>
  <c r="C102" i="2"/>
  <c r="D102" i="2" s="1"/>
  <c r="G103" i="2"/>
  <c r="H102" i="2"/>
  <c r="I102" i="2" s="1"/>
  <c r="A104" i="2" l="1"/>
  <c r="C103" i="2"/>
  <c r="D103" i="2" s="1"/>
  <c r="H103" i="2"/>
  <c r="I103" i="2" s="1"/>
  <c r="G104" i="2"/>
  <c r="A105" i="2" l="1"/>
  <c r="C104" i="2"/>
  <c r="D104" i="2" s="1"/>
  <c r="G105" i="2"/>
  <c r="H104" i="2"/>
  <c r="I104" i="2" s="1"/>
  <c r="C105" i="2" l="1"/>
  <c r="D105" i="2" s="1"/>
  <c r="A106" i="2"/>
  <c r="G106" i="2"/>
  <c r="H105" i="2"/>
  <c r="I105" i="2" s="1"/>
  <c r="C106" i="2" l="1"/>
  <c r="D106" i="2" s="1"/>
  <c r="A107" i="2"/>
  <c r="G107" i="2"/>
  <c r="H106" i="2"/>
  <c r="I106" i="2" s="1"/>
  <c r="A108" i="2" l="1"/>
  <c r="C107" i="2"/>
  <c r="D107" i="2" s="1"/>
  <c r="H107" i="2"/>
  <c r="I107" i="2" s="1"/>
  <c r="G108" i="2"/>
  <c r="A109" i="2" l="1"/>
  <c r="C108" i="2"/>
  <c r="D108" i="2" s="1"/>
  <c r="H108" i="2"/>
  <c r="I108" i="2" s="1"/>
  <c r="G109" i="2"/>
  <c r="C109" i="2" l="1"/>
  <c r="D109" i="2" s="1"/>
  <c r="A110" i="2"/>
  <c r="G110" i="2"/>
  <c r="H109" i="2"/>
  <c r="I109" i="2" s="1"/>
  <c r="C110" i="2" l="1"/>
  <c r="D110" i="2" s="1"/>
  <c r="A111" i="2"/>
  <c r="G111" i="2"/>
  <c r="H110" i="2"/>
  <c r="I110" i="2" s="1"/>
  <c r="C111" i="2" l="1"/>
  <c r="D111" i="2" s="1"/>
  <c r="A112" i="2"/>
  <c r="H111" i="2"/>
  <c r="I111" i="2" s="1"/>
  <c r="G112" i="2"/>
  <c r="C112" i="2" l="1"/>
  <c r="D112" i="2" s="1"/>
  <c r="A113" i="2"/>
  <c r="G113" i="2"/>
  <c r="H112" i="2"/>
  <c r="I112" i="2" s="1"/>
  <c r="C113" i="2" l="1"/>
  <c r="D113" i="2" s="1"/>
  <c r="A114" i="2"/>
  <c r="G114" i="2"/>
  <c r="H113" i="2"/>
  <c r="I113" i="2" s="1"/>
  <c r="A115" i="2" l="1"/>
  <c r="C114" i="2"/>
  <c r="D114" i="2" s="1"/>
  <c r="H114" i="2"/>
  <c r="I114" i="2" s="1"/>
  <c r="G115" i="2"/>
  <c r="C115" i="2" l="1"/>
  <c r="D115" i="2" s="1"/>
  <c r="A116" i="2"/>
  <c r="H115" i="2"/>
  <c r="I115" i="2" s="1"/>
  <c r="G116" i="2"/>
  <c r="C116" i="2" l="1"/>
  <c r="D116" i="2" s="1"/>
  <c r="A117" i="2"/>
  <c r="G117" i="2"/>
  <c r="H116" i="2"/>
  <c r="I116" i="2" s="1"/>
  <c r="C117" i="2" l="1"/>
  <c r="D117" i="2" s="1"/>
  <c r="A118" i="2"/>
  <c r="G118" i="2"/>
  <c r="H117" i="2"/>
  <c r="I117" i="2" s="1"/>
  <c r="C118" i="2" l="1"/>
  <c r="D118" i="2" s="1"/>
  <c r="A119" i="2"/>
  <c r="G119" i="2"/>
  <c r="H118" i="2"/>
  <c r="I118" i="2" s="1"/>
  <c r="C119" i="2" l="1"/>
  <c r="D119" i="2" s="1"/>
  <c r="A120" i="2"/>
  <c r="H119" i="2"/>
  <c r="I119" i="2" s="1"/>
  <c r="G120" i="2"/>
  <c r="C120" i="2" l="1"/>
  <c r="D120" i="2" s="1"/>
  <c r="A121" i="2"/>
  <c r="G121" i="2"/>
  <c r="H120" i="2"/>
  <c r="I120" i="2" s="1"/>
  <c r="C121" i="2" l="1"/>
  <c r="D121" i="2" s="1"/>
  <c r="A122" i="2"/>
  <c r="G122" i="2"/>
  <c r="H121" i="2"/>
  <c r="I121" i="2" s="1"/>
  <c r="A123" i="2" l="1"/>
  <c r="C122" i="2"/>
  <c r="D122" i="2" s="1"/>
  <c r="G123" i="2"/>
  <c r="H122" i="2"/>
  <c r="I122" i="2" s="1"/>
  <c r="A124" i="2" l="1"/>
  <c r="C123" i="2"/>
  <c r="D123" i="2" s="1"/>
  <c r="H123" i="2"/>
  <c r="I123" i="2" s="1"/>
  <c r="G124" i="2"/>
  <c r="C124" i="2" l="1"/>
  <c r="D124" i="2" s="1"/>
  <c r="A125" i="2"/>
  <c r="G125" i="2"/>
  <c r="H124" i="2"/>
  <c r="I124" i="2" s="1"/>
  <c r="A126" i="2" l="1"/>
  <c r="C125" i="2"/>
  <c r="D125" i="2" s="1"/>
  <c r="G126" i="2"/>
  <c r="H125" i="2"/>
  <c r="I125" i="2" s="1"/>
  <c r="C126" i="2" l="1"/>
  <c r="D126" i="2" s="1"/>
  <c r="A127" i="2"/>
  <c r="H126" i="2"/>
  <c r="I126" i="2" s="1"/>
  <c r="G127" i="2"/>
  <c r="C127" i="2" l="1"/>
  <c r="D127" i="2" s="1"/>
  <c r="A128" i="2"/>
  <c r="G128" i="2"/>
  <c r="H127" i="2"/>
  <c r="I127" i="2" s="1"/>
  <c r="C128" i="2" l="1"/>
  <c r="D128" i="2" s="1"/>
  <c r="A129" i="2"/>
  <c r="G129" i="2"/>
  <c r="H128" i="2"/>
  <c r="I128" i="2" s="1"/>
  <c r="C129" i="2" l="1"/>
  <c r="D129" i="2" s="1"/>
  <c r="A130" i="2"/>
  <c r="G130" i="2"/>
  <c r="H129" i="2"/>
  <c r="I129" i="2" s="1"/>
  <c r="C130" i="2" l="1"/>
  <c r="D130" i="2" s="1"/>
  <c r="A131" i="2"/>
  <c r="H130" i="2"/>
  <c r="I130" i="2" s="1"/>
  <c r="G131" i="2"/>
  <c r="C131" i="2" l="1"/>
  <c r="D131" i="2" s="1"/>
  <c r="A132" i="2"/>
  <c r="H131" i="2"/>
  <c r="I131" i="2" s="1"/>
  <c r="G132" i="2"/>
  <c r="C132" i="2" l="1"/>
  <c r="D132" i="2" s="1"/>
  <c r="A133" i="2"/>
  <c r="G133" i="2"/>
  <c r="H132" i="2"/>
  <c r="I132" i="2" s="1"/>
  <c r="C133" i="2" l="1"/>
  <c r="D133" i="2" s="1"/>
  <c r="A134" i="2"/>
  <c r="G134" i="2"/>
  <c r="H133" i="2"/>
  <c r="I133" i="2" s="1"/>
  <c r="A135" i="2" l="1"/>
  <c r="C134" i="2"/>
  <c r="D134" i="2" s="1"/>
  <c r="G135" i="2"/>
  <c r="H134" i="2"/>
  <c r="I134" i="2" s="1"/>
  <c r="C135" i="2" l="1"/>
  <c r="D135" i="2" s="1"/>
  <c r="A136" i="2"/>
  <c r="G136" i="2"/>
  <c r="H135" i="2"/>
  <c r="I135" i="2" s="1"/>
  <c r="C136" i="2" l="1"/>
  <c r="D136" i="2" s="1"/>
  <c r="A137" i="2"/>
  <c r="G137" i="2"/>
  <c r="H136" i="2"/>
  <c r="I136" i="2" s="1"/>
  <c r="A138" i="2" l="1"/>
  <c r="C137" i="2"/>
  <c r="D137" i="2" s="1"/>
  <c r="G138" i="2"/>
  <c r="H137" i="2"/>
  <c r="I137" i="2" s="1"/>
  <c r="C138" i="2" l="1"/>
  <c r="D138" i="2" s="1"/>
  <c r="A139" i="2"/>
  <c r="G139" i="2"/>
  <c r="H138" i="2"/>
  <c r="I138" i="2" s="1"/>
  <c r="A140" i="2" l="1"/>
  <c r="C139" i="2"/>
  <c r="D139" i="2" s="1"/>
  <c r="H139" i="2"/>
  <c r="I139" i="2" s="1"/>
  <c r="G140" i="2"/>
  <c r="C140" i="2" l="1"/>
  <c r="D140" i="2" s="1"/>
  <c r="A141" i="2"/>
  <c r="G141" i="2"/>
  <c r="H140" i="2"/>
  <c r="I140" i="2" s="1"/>
  <c r="C141" i="2" l="1"/>
  <c r="D141" i="2" s="1"/>
  <c r="A142" i="2"/>
  <c r="H141" i="2"/>
  <c r="I141" i="2" s="1"/>
  <c r="G142" i="2"/>
  <c r="C142" i="2" l="1"/>
  <c r="D142" i="2" s="1"/>
  <c r="A143" i="2"/>
  <c r="G143" i="2"/>
  <c r="H142" i="2"/>
  <c r="I142" i="2" s="1"/>
  <c r="C143" i="2" l="1"/>
  <c r="D143" i="2" s="1"/>
  <c r="A144" i="2"/>
  <c r="H143" i="2"/>
  <c r="I143" i="2" s="1"/>
  <c r="G144" i="2"/>
  <c r="C144" i="2" l="1"/>
  <c r="D144" i="2" s="1"/>
  <c r="A145" i="2"/>
  <c r="G145" i="2"/>
  <c r="H144" i="2"/>
  <c r="I144" i="2" s="1"/>
  <c r="A146" i="2" l="1"/>
  <c r="C145" i="2"/>
  <c r="D145" i="2" s="1"/>
  <c r="G146" i="2"/>
  <c r="H145" i="2"/>
  <c r="I145" i="2" s="1"/>
  <c r="C146" i="2" l="1"/>
  <c r="D146" i="2" s="1"/>
  <c r="A147" i="2"/>
  <c r="G147" i="2"/>
  <c r="H146" i="2"/>
  <c r="I146" i="2" s="1"/>
  <c r="C147" i="2" l="1"/>
  <c r="D147" i="2" s="1"/>
  <c r="A148" i="2"/>
  <c r="H147" i="2"/>
  <c r="I147" i="2" s="1"/>
  <c r="G148" i="2"/>
  <c r="C148" i="2" l="1"/>
  <c r="D148" i="2" s="1"/>
  <c r="A149" i="2"/>
  <c r="H148" i="2"/>
  <c r="I148" i="2" s="1"/>
  <c r="G149" i="2"/>
  <c r="C149" i="2" l="1"/>
  <c r="D149" i="2" s="1"/>
  <c r="A150" i="2"/>
  <c r="G150" i="2"/>
  <c r="H149" i="2"/>
  <c r="I149" i="2" s="1"/>
  <c r="C150" i="2" l="1"/>
  <c r="D150" i="2" s="1"/>
  <c r="A151" i="2"/>
  <c r="G151" i="2"/>
  <c r="H150" i="2"/>
  <c r="I150" i="2" s="1"/>
  <c r="C151" i="2" l="1"/>
  <c r="D151" i="2" s="1"/>
  <c r="A152" i="2"/>
  <c r="H151" i="2"/>
  <c r="I151" i="2" s="1"/>
  <c r="G152" i="2"/>
  <c r="A153" i="2" l="1"/>
  <c r="C152" i="2"/>
  <c r="D152" i="2" s="1"/>
  <c r="H152" i="2"/>
  <c r="I152" i="2" s="1"/>
  <c r="G153" i="2"/>
  <c r="C153" i="2" l="1"/>
  <c r="D153" i="2" s="1"/>
  <c r="A154" i="2"/>
  <c r="G154" i="2"/>
  <c r="H153" i="2"/>
  <c r="I153" i="2" s="1"/>
  <c r="C154" i="2" l="1"/>
  <c r="D154" i="2" s="1"/>
  <c r="A155" i="2"/>
  <c r="G155" i="2"/>
  <c r="H154" i="2"/>
  <c r="I154" i="2" s="1"/>
  <c r="C155" i="2" l="1"/>
  <c r="D155" i="2" s="1"/>
  <c r="A156" i="2"/>
  <c r="H155" i="2"/>
  <c r="I155" i="2" s="1"/>
  <c r="G156" i="2"/>
  <c r="C156" i="2" l="1"/>
  <c r="D156" i="2" s="1"/>
  <c r="A157" i="2"/>
  <c r="G157" i="2"/>
  <c r="H156" i="2"/>
  <c r="I156" i="2" s="1"/>
  <c r="A158" i="2" l="1"/>
  <c r="C157" i="2"/>
  <c r="D157" i="2" s="1"/>
  <c r="H157" i="2"/>
  <c r="I157" i="2" s="1"/>
  <c r="G158" i="2"/>
  <c r="C158" i="2" l="1"/>
  <c r="D158" i="2" s="1"/>
  <c r="A159" i="2"/>
  <c r="G159" i="2"/>
  <c r="H158" i="2"/>
  <c r="I158" i="2" s="1"/>
  <c r="C159" i="2" l="1"/>
  <c r="D159" i="2" s="1"/>
  <c r="A160" i="2"/>
  <c r="H159" i="2"/>
  <c r="I159" i="2" s="1"/>
  <c r="G160" i="2"/>
  <c r="C160" i="2" l="1"/>
  <c r="D160" i="2" s="1"/>
  <c r="A161" i="2"/>
  <c r="G161" i="2"/>
  <c r="H160" i="2"/>
  <c r="I160" i="2" s="1"/>
  <c r="C161" i="2" l="1"/>
  <c r="D161" i="2" s="1"/>
  <c r="A162" i="2"/>
  <c r="H161" i="2"/>
  <c r="I161" i="2" s="1"/>
  <c r="G162" i="2"/>
  <c r="C162" i="2" l="1"/>
  <c r="D162" i="2" s="1"/>
  <c r="A163" i="2"/>
  <c r="G163" i="2"/>
  <c r="H162" i="2"/>
  <c r="I162" i="2" s="1"/>
  <c r="C163" i="2" l="1"/>
  <c r="D163" i="2" s="1"/>
  <c r="A164" i="2"/>
  <c r="H163" i="2"/>
  <c r="I163" i="2" s="1"/>
  <c r="G164" i="2"/>
  <c r="C164" i="2" l="1"/>
  <c r="D164" i="2" s="1"/>
  <c r="A165" i="2"/>
  <c r="G165" i="2"/>
  <c r="H164" i="2"/>
  <c r="I164" i="2" s="1"/>
  <c r="C165" i="2" l="1"/>
  <c r="D165" i="2" s="1"/>
  <c r="A166" i="2"/>
  <c r="G166" i="2"/>
  <c r="H165" i="2"/>
  <c r="I165" i="2" s="1"/>
  <c r="C166" i="2" l="1"/>
  <c r="D166" i="2" s="1"/>
  <c r="A167" i="2"/>
  <c r="G167" i="2"/>
  <c r="H166" i="2"/>
  <c r="I166" i="2" s="1"/>
  <c r="C167" i="2" l="1"/>
  <c r="D167" i="2" s="1"/>
  <c r="A168" i="2"/>
  <c r="G168" i="2"/>
  <c r="H167" i="2"/>
  <c r="I167" i="2" s="1"/>
  <c r="C168" i="2" l="1"/>
  <c r="D168" i="2" s="1"/>
  <c r="A169" i="2"/>
  <c r="G169" i="2"/>
  <c r="H168" i="2"/>
  <c r="I168" i="2" s="1"/>
  <c r="C169" i="2" l="1"/>
  <c r="D169" i="2" s="1"/>
  <c r="A170" i="2"/>
  <c r="G170" i="2"/>
  <c r="H169" i="2"/>
  <c r="I169" i="2" s="1"/>
  <c r="C170" i="2" l="1"/>
  <c r="D170" i="2" s="1"/>
  <c r="A171" i="2"/>
  <c r="G171" i="2"/>
  <c r="H170" i="2"/>
  <c r="I170" i="2" s="1"/>
  <c r="C171" i="2" l="1"/>
  <c r="D171" i="2" s="1"/>
  <c r="A172" i="2"/>
  <c r="G172" i="2"/>
  <c r="H171" i="2"/>
  <c r="I171" i="2" s="1"/>
  <c r="C172" i="2" l="1"/>
  <c r="D172" i="2" s="1"/>
  <c r="A173" i="2"/>
  <c r="H172" i="2"/>
  <c r="I172" i="2" s="1"/>
  <c r="G173" i="2"/>
  <c r="C173" i="2" l="1"/>
  <c r="D173" i="2" s="1"/>
  <c r="A174" i="2"/>
  <c r="H173" i="2"/>
  <c r="I173" i="2" s="1"/>
  <c r="G174" i="2"/>
  <c r="C174" i="2" l="1"/>
  <c r="D174" i="2" s="1"/>
  <c r="A175" i="2"/>
  <c r="G175" i="2"/>
  <c r="H174" i="2"/>
  <c r="I174" i="2" s="1"/>
  <c r="C175" i="2" l="1"/>
  <c r="D175" i="2" s="1"/>
  <c r="A176" i="2"/>
  <c r="H175" i="2"/>
  <c r="I175" i="2" s="1"/>
  <c r="G176" i="2"/>
  <c r="A177" i="2" l="1"/>
  <c r="C176" i="2"/>
  <c r="D176" i="2" s="1"/>
  <c r="G177" i="2"/>
  <c r="H176" i="2"/>
  <c r="I176" i="2" s="1"/>
  <c r="A178" i="2" l="1"/>
  <c r="C177" i="2"/>
  <c r="D177" i="2" s="1"/>
  <c r="H177" i="2"/>
  <c r="I177" i="2" s="1"/>
  <c r="G178" i="2"/>
  <c r="C178" i="2" l="1"/>
  <c r="D178" i="2" s="1"/>
  <c r="A179" i="2"/>
  <c r="G179" i="2"/>
  <c r="H178" i="2"/>
  <c r="I178" i="2" s="1"/>
  <c r="C179" i="2" l="1"/>
  <c r="D179" i="2" s="1"/>
  <c r="A180" i="2"/>
  <c r="G180" i="2"/>
  <c r="H179" i="2"/>
  <c r="I179" i="2" s="1"/>
  <c r="A181" i="2" l="1"/>
  <c r="C180" i="2"/>
  <c r="D180" i="2" s="1"/>
  <c r="H180" i="2"/>
  <c r="I180" i="2" s="1"/>
  <c r="G181" i="2"/>
  <c r="C181" i="2" l="1"/>
  <c r="D181" i="2" s="1"/>
  <c r="A182" i="2"/>
  <c r="H181" i="2"/>
  <c r="I181" i="2" s="1"/>
  <c r="G182" i="2"/>
  <c r="A183" i="2" l="1"/>
  <c r="C182" i="2"/>
  <c r="D182" i="2" s="1"/>
  <c r="G183" i="2"/>
  <c r="H182" i="2"/>
  <c r="I182" i="2" s="1"/>
  <c r="A184" i="2" l="1"/>
  <c r="C183" i="2"/>
  <c r="D183" i="2" s="1"/>
  <c r="H183" i="2"/>
  <c r="I183" i="2" s="1"/>
  <c r="G184" i="2"/>
  <c r="C184" i="2" l="1"/>
  <c r="D184" i="2" s="1"/>
  <c r="A185" i="2"/>
  <c r="G185" i="2"/>
  <c r="H184" i="2"/>
  <c r="I184" i="2" s="1"/>
  <c r="A186" i="2" l="1"/>
  <c r="C185" i="2"/>
  <c r="D185" i="2" s="1"/>
  <c r="H185" i="2"/>
  <c r="I185" i="2" s="1"/>
  <c r="G186" i="2"/>
  <c r="A187" i="2" l="1"/>
  <c r="C186" i="2"/>
  <c r="D186" i="2" s="1"/>
  <c r="G187" i="2"/>
  <c r="H186" i="2"/>
  <c r="I186" i="2" s="1"/>
  <c r="A188" i="2" l="1"/>
  <c r="C187" i="2"/>
  <c r="D187" i="2" s="1"/>
  <c r="H187" i="2"/>
  <c r="I187" i="2" s="1"/>
  <c r="G188" i="2"/>
  <c r="C188" i="2" l="1"/>
  <c r="D188" i="2" s="1"/>
  <c r="A189" i="2"/>
  <c r="G189" i="2"/>
  <c r="H188" i="2"/>
  <c r="I188" i="2" s="1"/>
  <c r="C189" i="2" l="1"/>
  <c r="D189" i="2" s="1"/>
  <c r="A190" i="2"/>
  <c r="H189" i="2"/>
  <c r="I189" i="2" s="1"/>
  <c r="G190" i="2"/>
  <c r="A191" i="2" l="1"/>
  <c r="C190" i="2"/>
  <c r="D190" i="2" s="1"/>
  <c r="H190" i="2"/>
  <c r="I190" i="2" s="1"/>
  <c r="G191" i="2"/>
  <c r="A192" i="2" l="1"/>
  <c r="C191" i="2"/>
  <c r="D191" i="2" s="1"/>
  <c r="G192" i="2"/>
  <c r="H191" i="2"/>
  <c r="I191" i="2" s="1"/>
  <c r="A193" i="2" l="1"/>
  <c r="C192" i="2"/>
  <c r="D192" i="2" s="1"/>
  <c r="H192" i="2"/>
  <c r="I192" i="2" s="1"/>
  <c r="G193" i="2"/>
  <c r="A194" i="2" l="1"/>
  <c r="C193" i="2"/>
  <c r="D193" i="2" s="1"/>
  <c r="G194" i="2"/>
  <c r="H193" i="2"/>
  <c r="I193" i="2" s="1"/>
  <c r="A195" i="2" l="1"/>
  <c r="C194" i="2"/>
  <c r="D194" i="2" s="1"/>
  <c r="H194" i="2"/>
  <c r="I194" i="2" s="1"/>
  <c r="G195" i="2"/>
  <c r="A196" i="2" l="1"/>
  <c r="C195" i="2"/>
  <c r="D195" i="2" s="1"/>
  <c r="H195" i="2"/>
  <c r="I195" i="2" s="1"/>
  <c r="G196" i="2"/>
  <c r="A197" i="2" l="1"/>
  <c r="C196" i="2"/>
  <c r="D196" i="2" s="1"/>
  <c r="H196" i="2"/>
  <c r="I196" i="2" s="1"/>
  <c r="G197" i="2"/>
  <c r="A198" i="2" l="1"/>
  <c r="C197" i="2"/>
  <c r="D197" i="2" s="1"/>
  <c r="H197" i="2"/>
  <c r="I197" i="2" s="1"/>
  <c r="G198" i="2"/>
  <c r="A199" i="2" l="1"/>
  <c r="C198" i="2"/>
  <c r="D198" i="2" s="1"/>
  <c r="H198" i="2"/>
  <c r="I198" i="2" s="1"/>
  <c r="G199" i="2"/>
  <c r="A200" i="2" l="1"/>
  <c r="C199" i="2"/>
  <c r="D199" i="2" s="1"/>
  <c r="H199" i="2"/>
  <c r="I199" i="2" s="1"/>
  <c r="G200" i="2"/>
  <c r="A201" i="2" l="1"/>
  <c r="C200" i="2"/>
  <c r="D200" i="2" s="1"/>
  <c r="H200" i="2"/>
  <c r="I200" i="2" s="1"/>
  <c r="G201" i="2"/>
  <c r="C201" i="2" l="1"/>
  <c r="D201" i="2" s="1"/>
  <c r="A202" i="2"/>
  <c r="H201" i="2"/>
  <c r="I201" i="2" s="1"/>
  <c r="G202" i="2"/>
  <c r="C202" i="2" l="1"/>
  <c r="D202" i="2" s="1"/>
  <c r="A203" i="2"/>
  <c r="H202" i="2"/>
  <c r="I202" i="2" s="1"/>
  <c r="G203" i="2"/>
  <c r="C203" i="2" l="1"/>
  <c r="D203" i="2" s="1"/>
  <c r="A204" i="2"/>
  <c r="G204" i="2"/>
  <c r="H204" i="2" s="1"/>
  <c r="I204" i="2" s="1"/>
  <c r="H207" i="2" s="1"/>
  <c r="H203" i="2"/>
  <c r="I203" i="2" s="1"/>
  <c r="A205" i="2" l="1"/>
  <c r="C204" i="2"/>
  <c r="D204" i="2" s="1"/>
  <c r="A206" i="2" l="1"/>
  <c r="C205" i="2"/>
  <c r="D205" i="2" s="1"/>
  <c r="C206" i="2" l="1"/>
  <c r="D206" i="2" s="1"/>
  <c r="A207" i="2"/>
  <c r="C207" i="2" l="1"/>
  <c r="D207" i="2" s="1"/>
  <c r="A208" i="2"/>
  <c r="A209" i="2" l="1"/>
  <c r="C208" i="2"/>
  <c r="D208" i="2" s="1"/>
  <c r="C209" i="2" l="1"/>
  <c r="D209" i="2" s="1"/>
  <c r="A210" i="2"/>
  <c r="C210" i="2" l="1"/>
  <c r="D210" i="2" s="1"/>
  <c r="A211" i="2"/>
  <c r="C211" i="2" l="1"/>
  <c r="D211" i="2" s="1"/>
  <c r="A212" i="2"/>
  <c r="A213" i="2" l="1"/>
  <c r="C212" i="2"/>
  <c r="D212" i="2" s="1"/>
  <c r="C213" i="2" l="1"/>
  <c r="D213" i="2" s="1"/>
  <c r="A214" i="2"/>
  <c r="A215" i="2" l="1"/>
  <c r="C214" i="2"/>
  <c r="D214" i="2" s="1"/>
  <c r="A216" i="2" l="1"/>
  <c r="C215" i="2"/>
  <c r="D215" i="2" s="1"/>
  <c r="A217" i="2" l="1"/>
  <c r="C216" i="2"/>
  <c r="D216" i="2" s="1"/>
  <c r="C217" i="2" l="1"/>
  <c r="D217" i="2" s="1"/>
  <c r="A218" i="2"/>
  <c r="C218" i="2" l="1"/>
  <c r="D218" i="2" s="1"/>
  <c r="A219" i="2"/>
  <c r="A220" i="2" l="1"/>
  <c r="C219" i="2"/>
  <c r="D219" i="2" s="1"/>
  <c r="A221" i="2" l="1"/>
  <c r="C220" i="2"/>
  <c r="D220" i="2" s="1"/>
  <c r="A222" i="2" l="1"/>
  <c r="C221" i="2"/>
  <c r="D221" i="2" s="1"/>
  <c r="A223" i="2" l="1"/>
  <c r="C222" i="2"/>
  <c r="D222" i="2" s="1"/>
  <c r="C223" i="2" l="1"/>
  <c r="D223" i="2" s="1"/>
  <c r="A224" i="2"/>
  <c r="A225" i="2" l="1"/>
  <c r="C224" i="2"/>
  <c r="D224" i="2" s="1"/>
  <c r="A226" i="2" l="1"/>
  <c r="C225" i="2"/>
  <c r="D225" i="2" s="1"/>
  <c r="A227" i="2" l="1"/>
  <c r="C226" i="2"/>
  <c r="D226" i="2" s="1"/>
  <c r="A228" i="2" l="1"/>
  <c r="C227" i="2"/>
  <c r="D227" i="2" s="1"/>
  <c r="A229" i="2" l="1"/>
  <c r="C228" i="2"/>
  <c r="D228" i="2" s="1"/>
  <c r="A230" i="2" l="1"/>
  <c r="C229" i="2"/>
  <c r="D229" i="2" s="1"/>
  <c r="A231" i="2" l="1"/>
  <c r="C230" i="2"/>
  <c r="D230" i="2" s="1"/>
  <c r="A232" i="2" l="1"/>
  <c r="C231" i="2"/>
  <c r="D231" i="2" s="1"/>
  <c r="A233" i="2" l="1"/>
  <c r="C232" i="2"/>
  <c r="D232" i="2" s="1"/>
  <c r="A234" i="2" l="1"/>
  <c r="C233" i="2"/>
  <c r="D233" i="2" s="1"/>
  <c r="A235" i="2" l="1"/>
  <c r="C234" i="2"/>
  <c r="D234" i="2" s="1"/>
  <c r="A236" i="2" l="1"/>
  <c r="C235" i="2"/>
  <c r="D235" i="2" s="1"/>
  <c r="A237" i="2" l="1"/>
  <c r="C236" i="2"/>
  <c r="D236" i="2" s="1"/>
  <c r="C237" i="2" l="1"/>
  <c r="D237" i="2" s="1"/>
  <c r="A238" i="2"/>
  <c r="A239" i="2" l="1"/>
  <c r="C238" i="2"/>
  <c r="D238" i="2" s="1"/>
  <c r="A240" i="2" l="1"/>
  <c r="C239" i="2"/>
  <c r="D239" i="2" s="1"/>
  <c r="A241" i="2" l="1"/>
  <c r="C240" i="2"/>
  <c r="D240" i="2" s="1"/>
  <c r="A242" i="2" l="1"/>
  <c r="C241" i="2"/>
  <c r="D241" i="2" s="1"/>
  <c r="A243" i="2" l="1"/>
  <c r="C242" i="2"/>
  <c r="D242" i="2" s="1"/>
  <c r="A244" i="2" l="1"/>
  <c r="C243" i="2"/>
  <c r="D243" i="2" s="1"/>
  <c r="A245" i="2" l="1"/>
  <c r="C244" i="2"/>
  <c r="D244" i="2" s="1"/>
  <c r="A246" i="2" l="1"/>
  <c r="C245" i="2"/>
  <c r="D245" i="2" s="1"/>
  <c r="A247" i="2" l="1"/>
  <c r="C246" i="2"/>
  <c r="D246" i="2" s="1"/>
  <c r="A248" i="2" l="1"/>
  <c r="C247" i="2"/>
  <c r="D247" i="2" s="1"/>
  <c r="A249" i="2" l="1"/>
  <c r="C248" i="2"/>
  <c r="D248" i="2" s="1"/>
  <c r="C249" i="2" l="1"/>
  <c r="D249" i="2" s="1"/>
  <c r="A250" i="2"/>
  <c r="A251" i="2" l="1"/>
  <c r="C250" i="2"/>
  <c r="D250" i="2" s="1"/>
  <c r="A252" i="2" l="1"/>
  <c r="C251" i="2"/>
  <c r="D251" i="2" s="1"/>
  <c r="C252" i="2" l="1"/>
  <c r="D252" i="2" s="1"/>
  <c r="A253" i="2"/>
  <c r="C253" i="2" l="1"/>
  <c r="D253" i="2" s="1"/>
  <c r="A254" i="2"/>
  <c r="A255" i="2" l="1"/>
  <c r="C254" i="2"/>
  <c r="D254" i="2" s="1"/>
  <c r="C255" i="2" l="1"/>
  <c r="D255" i="2" s="1"/>
  <c r="A256" i="2"/>
  <c r="C256" i="2" l="1"/>
  <c r="D256" i="2" s="1"/>
  <c r="A257" i="2"/>
  <c r="A258" i="2" l="1"/>
  <c r="C257" i="2"/>
  <c r="D257" i="2" s="1"/>
  <c r="A259" i="2" l="1"/>
  <c r="C258" i="2"/>
  <c r="D258" i="2" s="1"/>
  <c r="A260" i="2" l="1"/>
  <c r="C259" i="2"/>
  <c r="D259" i="2" s="1"/>
  <c r="A261" i="2" l="1"/>
  <c r="C260" i="2"/>
  <c r="D260" i="2" s="1"/>
  <c r="C261" i="2" l="1"/>
  <c r="D261" i="2" s="1"/>
  <c r="A262" i="2"/>
  <c r="A263" i="2" l="1"/>
  <c r="C262" i="2"/>
  <c r="D262" i="2" s="1"/>
  <c r="C263" i="2" l="1"/>
  <c r="D263" i="2" s="1"/>
  <c r="A264" i="2"/>
  <c r="A265" i="2" l="1"/>
  <c r="C264" i="2"/>
  <c r="D264" i="2" s="1"/>
  <c r="A266" i="2" l="1"/>
  <c r="C265" i="2"/>
  <c r="D265" i="2" s="1"/>
  <c r="C266" i="2" l="1"/>
  <c r="D266" i="2" s="1"/>
  <c r="A267" i="2"/>
  <c r="A268" i="2" l="1"/>
  <c r="C267" i="2"/>
  <c r="D267" i="2" s="1"/>
  <c r="C268" i="2" l="1"/>
  <c r="D268" i="2" s="1"/>
  <c r="A269" i="2"/>
  <c r="C269" i="2" l="1"/>
  <c r="D269" i="2" s="1"/>
  <c r="A270" i="2"/>
  <c r="A271" i="2" l="1"/>
  <c r="C270" i="2"/>
  <c r="D270" i="2" s="1"/>
  <c r="A272" i="2" l="1"/>
  <c r="C271" i="2"/>
  <c r="D271" i="2" s="1"/>
  <c r="C272" i="2" l="1"/>
  <c r="D272" i="2" s="1"/>
  <c r="A273" i="2"/>
  <c r="A274" i="2" l="1"/>
  <c r="C273" i="2"/>
  <c r="D273" i="2" s="1"/>
  <c r="A275" i="2" l="1"/>
  <c r="C274" i="2"/>
  <c r="D274" i="2" s="1"/>
  <c r="A276" i="2" l="1"/>
  <c r="C275" i="2"/>
  <c r="D275" i="2" s="1"/>
  <c r="C276" i="2" l="1"/>
  <c r="D276" i="2" s="1"/>
  <c r="A277" i="2"/>
  <c r="A278" i="2" l="1"/>
  <c r="C277" i="2"/>
  <c r="D277" i="2" s="1"/>
  <c r="A279" i="2" l="1"/>
  <c r="C278" i="2"/>
  <c r="D278" i="2" s="1"/>
  <c r="A280" i="2" l="1"/>
  <c r="C279" i="2"/>
  <c r="D279" i="2" s="1"/>
  <c r="C280" i="2" l="1"/>
  <c r="D280" i="2" s="1"/>
  <c r="A281" i="2"/>
  <c r="C281" i="2" l="1"/>
  <c r="D281" i="2" s="1"/>
  <c r="A282" i="2"/>
  <c r="C282" i="2" l="1"/>
  <c r="D282" i="2" s="1"/>
  <c r="A283" i="2"/>
  <c r="A284" i="2" l="1"/>
  <c r="C283" i="2"/>
  <c r="D283" i="2" s="1"/>
  <c r="C284" i="2" l="1"/>
  <c r="D284" i="2" s="1"/>
  <c r="A285" i="2"/>
  <c r="C285" i="2" l="1"/>
  <c r="D285" i="2" s="1"/>
  <c r="A286" i="2"/>
  <c r="C286" i="2" l="1"/>
  <c r="D286" i="2" s="1"/>
  <c r="A287" i="2"/>
  <c r="A288" i="2" l="1"/>
  <c r="C287" i="2"/>
  <c r="D287" i="2" s="1"/>
  <c r="A289" i="2" l="1"/>
  <c r="C288" i="2"/>
  <c r="D288" i="2" s="1"/>
  <c r="A290" i="2" l="1"/>
  <c r="C289" i="2"/>
  <c r="D289" i="2" s="1"/>
  <c r="A291" i="2" l="1"/>
  <c r="C290" i="2"/>
  <c r="D290" i="2" s="1"/>
  <c r="A292" i="2" l="1"/>
  <c r="C291" i="2"/>
  <c r="D291" i="2" s="1"/>
  <c r="C292" i="2" l="1"/>
  <c r="D292" i="2" s="1"/>
  <c r="A293" i="2"/>
  <c r="C293" i="2" l="1"/>
  <c r="D293" i="2" s="1"/>
  <c r="A294" i="2"/>
  <c r="A295" i="2" l="1"/>
  <c r="C294" i="2"/>
  <c r="D294" i="2" s="1"/>
  <c r="A296" i="2" l="1"/>
  <c r="C295" i="2"/>
  <c r="D295" i="2" s="1"/>
  <c r="C296" i="2" l="1"/>
  <c r="D296" i="2" s="1"/>
  <c r="A297" i="2"/>
  <c r="C297" i="2" l="1"/>
  <c r="D297" i="2" s="1"/>
  <c r="A298" i="2"/>
  <c r="C298" i="2" l="1"/>
  <c r="D298" i="2" s="1"/>
  <c r="A299" i="2"/>
  <c r="A300" i="2" l="1"/>
  <c r="C299" i="2"/>
  <c r="D299" i="2" s="1"/>
  <c r="A301" i="2" l="1"/>
  <c r="C300" i="2"/>
  <c r="D300" i="2" s="1"/>
  <c r="C301" i="2" l="1"/>
  <c r="D301" i="2" s="1"/>
  <c r="A302" i="2"/>
  <c r="A303" i="2" l="1"/>
  <c r="C302" i="2"/>
  <c r="D302" i="2" s="1"/>
  <c r="A304" i="2" l="1"/>
  <c r="C303" i="2"/>
  <c r="D303" i="2" s="1"/>
  <c r="C304" i="2" l="1"/>
  <c r="D304" i="2" s="1"/>
  <c r="A305" i="2"/>
  <c r="C305" i="2" l="1"/>
  <c r="D305" i="2" s="1"/>
  <c r="A306" i="2"/>
  <c r="C306" i="2" l="1"/>
  <c r="D306" i="2" s="1"/>
  <c r="A307" i="2"/>
  <c r="A308" i="2" l="1"/>
  <c r="C307" i="2"/>
  <c r="D307" i="2" s="1"/>
  <c r="A309" i="2" l="1"/>
  <c r="C308" i="2"/>
  <c r="D308" i="2" s="1"/>
  <c r="C309" i="2" l="1"/>
  <c r="D309" i="2" s="1"/>
  <c r="A310" i="2"/>
  <c r="A311" i="2" l="1"/>
  <c r="C310" i="2"/>
  <c r="D310" i="2" s="1"/>
  <c r="A312" i="2" l="1"/>
  <c r="C311" i="2"/>
  <c r="D311" i="2" s="1"/>
  <c r="A313" i="2" l="1"/>
  <c r="C312" i="2"/>
  <c r="D312" i="2" s="1"/>
  <c r="C313" i="2" l="1"/>
  <c r="D313" i="2" s="1"/>
  <c r="A314" i="2"/>
  <c r="A315" i="2" l="1"/>
  <c r="C314" i="2"/>
  <c r="D314" i="2" s="1"/>
  <c r="A316" i="2" l="1"/>
  <c r="C315" i="2"/>
  <c r="D315" i="2" s="1"/>
  <c r="A317" i="2" l="1"/>
  <c r="C316" i="2"/>
  <c r="D316" i="2" s="1"/>
  <c r="C317" i="2" l="1"/>
  <c r="D317" i="2" s="1"/>
  <c r="A318" i="2"/>
  <c r="A319" i="2" l="1"/>
  <c r="C318" i="2"/>
  <c r="D318" i="2" s="1"/>
  <c r="A320" i="2" l="1"/>
  <c r="C319" i="2"/>
  <c r="D319" i="2" s="1"/>
  <c r="A321" i="2" l="1"/>
  <c r="C320" i="2"/>
  <c r="D320" i="2" s="1"/>
  <c r="C321" i="2" l="1"/>
  <c r="D321" i="2" s="1"/>
  <c r="A322" i="2"/>
  <c r="C322" i="2" l="1"/>
  <c r="D322" i="2" s="1"/>
  <c r="A323" i="2"/>
  <c r="A324" i="2" l="1"/>
  <c r="C323" i="2"/>
  <c r="D323" i="2" s="1"/>
  <c r="C324" i="2" l="1"/>
  <c r="D324" i="2" s="1"/>
  <c r="A325" i="2"/>
  <c r="C325" i="2" l="1"/>
  <c r="D325" i="2" s="1"/>
  <c r="A326" i="2"/>
  <c r="C326" i="2" l="1"/>
  <c r="D326" i="2" s="1"/>
  <c r="A327" i="2"/>
  <c r="A328" i="2" l="1"/>
  <c r="C327" i="2"/>
  <c r="D327" i="2" s="1"/>
  <c r="A329" i="2" l="1"/>
  <c r="C328" i="2"/>
  <c r="D328" i="2" s="1"/>
  <c r="C329" i="2" l="1"/>
  <c r="D329" i="2" s="1"/>
  <c r="A330" i="2"/>
  <c r="C330" i="2" l="1"/>
  <c r="D330" i="2" s="1"/>
  <c r="A331" i="2"/>
  <c r="A332" i="2" l="1"/>
  <c r="C331" i="2"/>
  <c r="D331" i="2" s="1"/>
  <c r="A333" i="2" l="1"/>
  <c r="C332" i="2"/>
  <c r="D332" i="2" s="1"/>
  <c r="C333" i="2" l="1"/>
  <c r="D333" i="2" s="1"/>
  <c r="A334" i="2"/>
  <c r="C334" i="2" l="1"/>
  <c r="D334" i="2" s="1"/>
  <c r="A335" i="2"/>
  <c r="A336" i="2" l="1"/>
  <c r="C335" i="2"/>
  <c r="D335" i="2" s="1"/>
  <c r="A337" i="2" l="1"/>
  <c r="C336" i="2"/>
  <c r="D336" i="2" s="1"/>
  <c r="C337" i="2" l="1"/>
  <c r="D337" i="2" s="1"/>
  <c r="A338" i="2"/>
  <c r="C338" i="2" l="1"/>
  <c r="D338" i="2" s="1"/>
  <c r="A339" i="2"/>
  <c r="A340" i="2" l="1"/>
  <c r="C339" i="2"/>
  <c r="D339" i="2" s="1"/>
  <c r="C340" i="2" l="1"/>
  <c r="D340" i="2" s="1"/>
  <c r="A341" i="2"/>
  <c r="A342" i="2" l="1"/>
  <c r="C341" i="2"/>
  <c r="D341" i="2" s="1"/>
  <c r="A343" i="2" l="1"/>
  <c r="C342" i="2"/>
  <c r="D342" i="2" s="1"/>
  <c r="A344" i="2" l="1"/>
  <c r="C343" i="2"/>
  <c r="D343" i="2" s="1"/>
  <c r="C344" i="2" l="1"/>
  <c r="D344" i="2" s="1"/>
  <c r="A345" i="2"/>
  <c r="C345" i="2" l="1"/>
  <c r="D345" i="2" s="1"/>
  <c r="A346" i="2"/>
  <c r="A347" i="2" l="1"/>
  <c r="C346" i="2"/>
  <c r="D346" i="2" s="1"/>
  <c r="A348" i="2" l="1"/>
  <c r="C347" i="2"/>
  <c r="D347" i="2" s="1"/>
  <c r="C348" i="2" l="1"/>
  <c r="D348" i="2" s="1"/>
  <c r="A349" i="2"/>
  <c r="C349" i="2" l="1"/>
  <c r="D349" i="2" s="1"/>
  <c r="A350" i="2"/>
  <c r="A351" i="2" l="1"/>
  <c r="C350" i="2"/>
  <c r="D350" i="2" s="1"/>
  <c r="C351" i="2" l="1"/>
  <c r="D351" i="2" s="1"/>
  <c r="A352" i="2"/>
  <c r="A353" i="2" l="1"/>
  <c r="C352" i="2"/>
  <c r="D352" i="2" s="1"/>
  <c r="C353" i="2" l="1"/>
  <c r="D353" i="2" s="1"/>
  <c r="A354" i="2"/>
  <c r="A355" i="2" l="1"/>
  <c r="C354" i="2"/>
  <c r="D354" i="2" s="1"/>
  <c r="A356" i="2" l="1"/>
  <c r="C355" i="2"/>
  <c r="D355" i="2" s="1"/>
  <c r="A357" i="2" l="1"/>
  <c r="C356" i="2"/>
  <c r="D356" i="2" s="1"/>
  <c r="A358" i="2" l="1"/>
  <c r="C357" i="2"/>
  <c r="D357" i="2" s="1"/>
  <c r="A359" i="2" l="1"/>
  <c r="C358" i="2"/>
  <c r="D358" i="2" s="1"/>
  <c r="A360" i="2" l="1"/>
  <c r="C359" i="2"/>
  <c r="D359" i="2" s="1"/>
  <c r="C360" i="2" l="1"/>
  <c r="D360" i="2" s="1"/>
  <c r="A361" i="2"/>
  <c r="C361" i="2" l="1"/>
  <c r="D361" i="2" s="1"/>
  <c r="A362" i="2"/>
  <c r="A363" i="2" l="1"/>
  <c r="C362" i="2"/>
  <c r="D362" i="2" s="1"/>
  <c r="C363" i="2" l="1"/>
  <c r="D363" i="2" s="1"/>
  <c r="A364" i="2"/>
  <c r="A365" i="2" l="1"/>
  <c r="C364" i="2"/>
  <c r="D364" i="2" s="1"/>
  <c r="C365" i="2" l="1"/>
  <c r="D365" i="2" s="1"/>
  <c r="A366" i="2"/>
  <c r="A367" i="2" l="1"/>
  <c r="C366" i="2"/>
  <c r="D366" i="2" s="1"/>
  <c r="C367" i="2" l="1"/>
  <c r="D367" i="2" s="1"/>
  <c r="A368" i="2"/>
  <c r="A369" i="2" l="1"/>
  <c r="C368" i="2"/>
  <c r="D368" i="2" s="1"/>
  <c r="C369" i="2" l="1"/>
  <c r="D369" i="2" s="1"/>
  <c r="A370" i="2"/>
  <c r="A371" i="2" l="1"/>
  <c r="C370" i="2"/>
  <c r="D370" i="2" s="1"/>
  <c r="C371" i="2" l="1"/>
  <c r="D371" i="2" s="1"/>
  <c r="A372" i="2"/>
  <c r="A373" i="2" l="1"/>
  <c r="C372" i="2"/>
  <c r="D372" i="2" s="1"/>
  <c r="C373" i="2" l="1"/>
  <c r="D373" i="2" s="1"/>
  <c r="A374" i="2"/>
  <c r="A375" i="2" l="1"/>
  <c r="C374" i="2"/>
  <c r="D374" i="2" s="1"/>
  <c r="C375" i="2" l="1"/>
  <c r="D375" i="2" s="1"/>
  <c r="A376" i="2"/>
  <c r="A377" i="2" l="1"/>
  <c r="C376" i="2"/>
  <c r="D376" i="2" s="1"/>
  <c r="C377" i="2" l="1"/>
  <c r="D377" i="2" s="1"/>
  <c r="A378" i="2"/>
  <c r="A379" i="2" l="1"/>
  <c r="C378" i="2"/>
  <c r="D378" i="2" s="1"/>
  <c r="C379" i="2" l="1"/>
  <c r="D379" i="2" s="1"/>
  <c r="A380" i="2"/>
  <c r="A381" i="2" l="1"/>
  <c r="C380" i="2"/>
  <c r="D380" i="2" s="1"/>
  <c r="C381" i="2" l="1"/>
  <c r="D381" i="2" s="1"/>
  <c r="A382" i="2"/>
  <c r="A383" i="2" l="1"/>
  <c r="C382" i="2"/>
  <c r="D382" i="2" s="1"/>
  <c r="C383" i="2" l="1"/>
  <c r="D383" i="2" s="1"/>
  <c r="A384" i="2"/>
  <c r="A385" i="2" l="1"/>
  <c r="C384" i="2"/>
  <c r="D384" i="2" s="1"/>
  <c r="C385" i="2" l="1"/>
  <c r="D385" i="2" s="1"/>
  <c r="A386" i="2"/>
  <c r="A387" i="2" l="1"/>
  <c r="C386" i="2"/>
  <c r="D386" i="2" s="1"/>
  <c r="C387" i="2" l="1"/>
  <c r="D387" i="2" s="1"/>
  <c r="A388" i="2"/>
  <c r="A389" i="2" l="1"/>
  <c r="C388" i="2"/>
  <c r="D388" i="2" s="1"/>
  <c r="A390" i="2" l="1"/>
  <c r="C389" i="2"/>
  <c r="D389" i="2" s="1"/>
  <c r="A391" i="2" l="1"/>
  <c r="C390" i="2"/>
  <c r="D390" i="2" s="1"/>
  <c r="C391" i="2" l="1"/>
  <c r="D391" i="2" s="1"/>
  <c r="A392" i="2"/>
  <c r="A393" i="2" l="1"/>
  <c r="C392" i="2"/>
  <c r="D392" i="2" s="1"/>
  <c r="C393" i="2" l="1"/>
  <c r="D393" i="2" s="1"/>
  <c r="A394" i="2"/>
  <c r="A395" i="2" l="1"/>
  <c r="C394" i="2"/>
  <c r="D394" i="2" s="1"/>
  <c r="C395" i="2" l="1"/>
  <c r="D395" i="2" s="1"/>
  <c r="A396" i="2"/>
  <c r="A397" i="2" l="1"/>
  <c r="C396" i="2"/>
  <c r="D396" i="2" s="1"/>
  <c r="C397" i="2" l="1"/>
  <c r="D397" i="2" s="1"/>
  <c r="A398" i="2"/>
  <c r="A399" i="2" l="1"/>
  <c r="C398" i="2"/>
  <c r="D398" i="2" s="1"/>
  <c r="C399" i="2" l="1"/>
  <c r="D399" i="2" s="1"/>
  <c r="A400" i="2"/>
  <c r="A401" i="2" l="1"/>
  <c r="C400" i="2"/>
  <c r="D400" i="2" s="1"/>
  <c r="C401" i="2" l="1"/>
  <c r="D401" i="2" s="1"/>
  <c r="A402" i="2"/>
  <c r="A403" i="2" l="1"/>
  <c r="C402" i="2"/>
  <c r="D402" i="2" s="1"/>
  <c r="C403" i="2" l="1"/>
  <c r="D403" i="2" s="1"/>
  <c r="A404" i="2"/>
  <c r="C404" i="2" s="1"/>
  <c r="D404" i="2" s="1"/>
  <c r="B407" i="2" s="1"/>
</calcChain>
</file>

<file path=xl/sharedStrings.xml><?xml version="1.0" encoding="utf-8"?>
<sst xmlns="http://schemas.openxmlformats.org/spreadsheetml/2006/main" count="752" uniqueCount="258">
  <si>
    <t>l</t>
  </si>
  <si>
    <t>h</t>
  </si>
  <si>
    <t>n</t>
  </si>
  <si>
    <t>i</t>
  </si>
  <si>
    <t>Estimativa do l</t>
  </si>
  <si>
    <t>Estimativa do h</t>
  </si>
  <si>
    <t>vel calc</t>
  </si>
  <si>
    <t>delta</t>
  </si>
  <si>
    <t>minimo</t>
  </si>
  <si>
    <t>d</t>
  </si>
  <si>
    <t>v</t>
  </si>
  <si>
    <t>vel</t>
  </si>
  <si>
    <t>Delta</t>
  </si>
  <si>
    <t>L</t>
  </si>
  <si>
    <t>H</t>
  </si>
  <si>
    <t>Q</t>
  </si>
  <si>
    <t>Perfil do Canal Escoadouro</t>
  </si>
  <si>
    <t>Relação entre largura e vazão com velocidade fixa</t>
  </si>
  <si>
    <t>Coeficiente Rugosidade</t>
  </si>
  <si>
    <t>Declividade</t>
  </si>
  <si>
    <r>
      <t>m m</t>
    </r>
    <r>
      <rPr>
        <vertAlign val="superscript"/>
        <sz val="10"/>
        <rFont val="Times New Roman"/>
        <family val="1"/>
      </rPr>
      <t>-1</t>
    </r>
  </si>
  <si>
    <t>%</t>
  </si>
  <si>
    <t>Velocidade de Escoamento</t>
  </si>
  <si>
    <r>
      <t>m s</t>
    </r>
    <r>
      <rPr>
        <vertAlign val="superscript"/>
        <sz val="10"/>
        <rFont val="Times New Roman"/>
        <family val="1"/>
      </rPr>
      <t>-1</t>
    </r>
  </si>
  <si>
    <t>Largura, m</t>
  </si>
  <si>
    <r>
      <t>Vazão, m</t>
    </r>
    <r>
      <rPr>
        <vertAlign val="superscript"/>
        <sz val="10"/>
        <color indexed="32"/>
        <rFont val="Times New Roman"/>
        <family val="1"/>
      </rPr>
      <t>3</t>
    </r>
    <r>
      <rPr>
        <sz val="10"/>
        <color indexed="32"/>
        <rFont val="Times New Roman"/>
        <family val="1"/>
      </rPr>
      <t>s</t>
    </r>
    <r>
      <rPr>
        <vertAlign val="superscript"/>
        <sz val="10"/>
        <color indexed="32"/>
        <rFont val="Times New Roman"/>
        <family val="1"/>
      </rPr>
      <t>-1</t>
    </r>
  </si>
  <si>
    <r>
      <t>Velocidade, m s</t>
    </r>
    <r>
      <rPr>
        <vertAlign val="superscript"/>
        <sz val="10"/>
        <color indexed="32"/>
        <rFont val="Times New Roman"/>
        <family val="1"/>
      </rPr>
      <t>-1</t>
    </r>
  </si>
  <si>
    <t>Canal Escoadouro</t>
  </si>
  <si>
    <r>
      <t>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s</t>
    </r>
    <r>
      <rPr>
        <vertAlign val="superscript"/>
        <sz val="10"/>
        <rFont val="Times New Roman"/>
        <family val="1"/>
      </rPr>
      <t>-1</t>
    </r>
  </si>
  <si>
    <t xml:space="preserve">                    l</t>
  </si>
  <si>
    <t xml:space="preserve">Vazão de Entrada 1 </t>
  </si>
  <si>
    <t xml:space="preserve">     h</t>
  </si>
  <si>
    <t xml:space="preserve">Vazão de Entrada 2 </t>
  </si>
  <si>
    <t>Estimativa a partir da Velocidade</t>
  </si>
  <si>
    <t>Estimativa a partir da Vazão e Velocidade</t>
  </si>
  <si>
    <t>Velocidade e Vazão de Escoamento</t>
  </si>
  <si>
    <t>m</t>
  </si>
  <si>
    <t>Área  Molhada</t>
  </si>
  <si>
    <r>
      <t>m</t>
    </r>
    <r>
      <rPr>
        <vertAlign val="superscript"/>
        <sz val="10"/>
        <rFont val="Times New Roman"/>
        <family val="1"/>
      </rPr>
      <t>2</t>
    </r>
  </si>
  <si>
    <t>Raio Hidráulico</t>
  </si>
  <si>
    <t>Rugosidade</t>
  </si>
  <si>
    <t>Velocidade Escoamento</t>
  </si>
  <si>
    <t>Vazão</t>
  </si>
  <si>
    <t>Terraço sem aterro (embutido)</t>
  </si>
  <si>
    <t>Terraço com aterro (parbólico)</t>
  </si>
  <si>
    <t xml:space="preserve">    l</t>
  </si>
  <si>
    <t xml:space="preserve">           h</t>
  </si>
  <si>
    <t>Dimensionamento de terraços de drenagem e canais escoadouros</t>
  </si>
  <si>
    <t>Vazão de Entrada assumindo tempo de recorrência  de 15 anos</t>
  </si>
  <si>
    <t>Local</t>
  </si>
  <si>
    <t>Estado</t>
  </si>
  <si>
    <t>Número do Local:</t>
  </si>
  <si>
    <t>Verificar número na planilha locais</t>
  </si>
  <si>
    <t>Área de Captação:</t>
  </si>
  <si>
    <t>ha</t>
  </si>
  <si>
    <t>alq</t>
  </si>
  <si>
    <t>soma</t>
  </si>
  <si>
    <t>Tempo de Concentração:</t>
  </si>
  <si>
    <t>min</t>
  </si>
  <si>
    <t>horas</t>
  </si>
  <si>
    <t>Intensidade da Precipitação:</t>
  </si>
  <si>
    <r>
      <t>mm h</t>
    </r>
    <r>
      <rPr>
        <vertAlign val="superscript"/>
        <sz val="10"/>
        <rFont val="Times New Roman"/>
        <family val="1"/>
      </rPr>
      <t>-1</t>
    </r>
  </si>
  <si>
    <r>
      <t>b</t>
    </r>
    <r>
      <rPr>
        <sz val="10"/>
        <rFont val="Times New Roman"/>
        <family val="1"/>
      </rPr>
      <t>esc</t>
    </r>
  </si>
  <si>
    <r>
      <t>a</t>
    </r>
    <r>
      <rPr>
        <sz val="10"/>
        <rFont val="Times New Roman"/>
        <family val="1"/>
      </rPr>
      <t>esc1</t>
    </r>
  </si>
  <si>
    <r>
      <t>a</t>
    </r>
    <r>
      <rPr>
        <sz val="10"/>
        <rFont val="Times New Roman"/>
        <family val="1"/>
      </rPr>
      <t>esc2</t>
    </r>
  </si>
  <si>
    <r>
      <t>a</t>
    </r>
    <r>
      <rPr>
        <sz val="10"/>
        <rFont val="Times New Roman"/>
        <family val="1"/>
      </rPr>
      <t>esc</t>
    </r>
  </si>
  <si>
    <t>Coeficiente de Enxurrada:</t>
  </si>
  <si>
    <t>Vazão de Entrada:</t>
  </si>
  <si>
    <r>
      <t>m</t>
    </r>
    <r>
      <rPr>
        <b/>
        <vertAlign val="superscript"/>
        <sz val="10"/>
        <color indexed="32"/>
        <rFont val="Times New Roman"/>
        <family val="1"/>
      </rPr>
      <t>3</t>
    </r>
    <r>
      <rPr>
        <b/>
        <sz val="10"/>
        <color indexed="32"/>
        <rFont val="Times New Roman"/>
        <family val="1"/>
      </rPr>
      <t>s</t>
    </r>
    <r>
      <rPr>
        <b/>
        <vertAlign val="superscript"/>
        <sz val="10"/>
        <color indexed="32"/>
        <rFont val="Times New Roman"/>
        <family val="1"/>
      </rPr>
      <t>-1</t>
    </r>
  </si>
  <si>
    <t>Vazão de Entrada definindo a Intensidade de Precipitação</t>
  </si>
  <si>
    <t>V</t>
  </si>
  <si>
    <t>Q calc - Q desejado</t>
  </si>
  <si>
    <t>Chuvas Extremas (Pfafstetter, 1957)</t>
  </si>
  <si>
    <r>
      <t>b</t>
    </r>
    <r>
      <rPr>
        <sz val="10"/>
        <rFont val="Times New Roman"/>
        <family val="1"/>
      </rPr>
      <t>5min</t>
    </r>
  </si>
  <si>
    <r>
      <t>b</t>
    </r>
    <r>
      <rPr>
        <sz val="10"/>
        <rFont val="Times New Roman"/>
        <family val="1"/>
      </rPr>
      <t>15min</t>
    </r>
  </si>
  <si>
    <r>
      <t>b</t>
    </r>
    <r>
      <rPr>
        <sz val="10"/>
        <rFont val="Times New Roman"/>
        <family val="1"/>
      </rPr>
      <t>30min</t>
    </r>
  </si>
  <si>
    <r>
      <t>b</t>
    </r>
    <r>
      <rPr>
        <sz val="10"/>
        <rFont val="Times New Roman"/>
        <family val="1"/>
      </rPr>
      <t>1h a 6d</t>
    </r>
  </si>
  <si>
    <t>a</t>
  </si>
  <si>
    <t>b</t>
  </si>
  <si>
    <t>c</t>
  </si>
  <si>
    <t>Duração da Precipitação:</t>
  </si>
  <si>
    <t>dias</t>
  </si>
  <si>
    <t>5min</t>
  </si>
  <si>
    <t>15min</t>
  </si>
  <si>
    <t>30min</t>
  </si>
  <si>
    <t>1h</t>
  </si>
  <si>
    <t>2h</t>
  </si>
  <si>
    <t>4h</t>
  </si>
  <si>
    <t>8h</t>
  </si>
  <si>
    <t>14h</t>
  </si>
  <si>
    <t>24h</t>
  </si>
  <si>
    <t>48h</t>
  </si>
  <si>
    <t>3d</t>
  </si>
  <si>
    <t>4d</t>
  </si>
  <si>
    <t>6d</t>
  </si>
  <si>
    <t>Tempo de Recorrência:</t>
  </si>
  <si>
    <t>anos</t>
  </si>
  <si>
    <t>Precipitação Máxima:</t>
  </si>
  <si>
    <t>mm</t>
  </si>
  <si>
    <t>Intensidade Máxima:</t>
  </si>
  <si>
    <t>Num</t>
  </si>
  <si>
    <t>ES</t>
  </si>
  <si>
    <t>1h a 6d</t>
  </si>
  <si>
    <t>Local Indefinido</t>
  </si>
  <si>
    <t xml:space="preserve"> </t>
  </si>
  <si>
    <t>Alto Itatiaia</t>
  </si>
  <si>
    <t>RJ</t>
  </si>
  <si>
    <t>Alto Tapajós</t>
  </si>
  <si>
    <t>PA</t>
  </si>
  <si>
    <t>Alto Terezópolis</t>
  </si>
  <si>
    <t>Aracajú</t>
  </si>
  <si>
    <t>SE</t>
  </si>
  <si>
    <t>Avaré</t>
  </si>
  <si>
    <t>SP</t>
  </si>
  <si>
    <t>Bagé</t>
  </si>
  <si>
    <t>RS</t>
  </si>
  <si>
    <t>Bangú</t>
  </si>
  <si>
    <t>Barbacena</t>
  </si>
  <si>
    <t>MG</t>
  </si>
  <si>
    <t>Barra do Corda</t>
  </si>
  <si>
    <t>MA</t>
  </si>
  <si>
    <t>Baurú</t>
  </si>
  <si>
    <t>Belém</t>
  </si>
  <si>
    <t>Belo Horizonte</t>
  </si>
  <si>
    <t>Blumenau</t>
  </si>
  <si>
    <t>SC</t>
  </si>
  <si>
    <t>Bonsucesso</t>
  </si>
  <si>
    <t>Cabo Frio</t>
  </si>
  <si>
    <t>Campos</t>
  </si>
  <si>
    <t>Campos do Jordão</t>
  </si>
  <si>
    <t>Catalão</t>
  </si>
  <si>
    <t>GO</t>
  </si>
  <si>
    <t>Caxambú</t>
  </si>
  <si>
    <t>Caxias do Sul</t>
  </si>
  <si>
    <t>Congonhas</t>
  </si>
  <si>
    <t>Corumbá</t>
  </si>
  <si>
    <t>MS</t>
  </si>
  <si>
    <t>Cruz Alta</t>
  </si>
  <si>
    <t>Cuiabá</t>
  </si>
  <si>
    <t>MT</t>
  </si>
  <si>
    <t>Curitiba</t>
  </si>
  <si>
    <t>PR</t>
  </si>
  <si>
    <t>Encruzilhada</t>
  </si>
  <si>
    <t>Estado da Paraíba</t>
  </si>
  <si>
    <t>Estado de Goiás</t>
  </si>
  <si>
    <t>Estado de Minas Gerais</t>
  </si>
  <si>
    <t>Estado de Santa Catarina</t>
  </si>
  <si>
    <t>Estado de São Paulo</t>
  </si>
  <si>
    <t>Estado do Amazonas</t>
  </si>
  <si>
    <t>AM</t>
  </si>
  <si>
    <t>Estado do Ceará</t>
  </si>
  <si>
    <t>CE</t>
  </si>
  <si>
    <t>Estado do Paraná</t>
  </si>
  <si>
    <t>Estado do Rio de Janeiro</t>
  </si>
  <si>
    <t>Estado do Rio Grande do Sul</t>
  </si>
  <si>
    <t>Fernando de Noronha</t>
  </si>
  <si>
    <t>TF</t>
  </si>
  <si>
    <t>Florianópolis</t>
  </si>
  <si>
    <t>Formosa</t>
  </si>
  <si>
    <t>Fortaleza</t>
  </si>
  <si>
    <t>Goiânia</t>
  </si>
  <si>
    <t>Guaramiranga</t>
  </si>
  <si>
    <t>Ipanema</t>
  </si>
  <si>
    <t>Iraí</t>
  </si>
  <si>
    <t>Itaguaí</t>
  </si>
  <si>
    <t>Jacarepaguá</t>
  </si>
  <si>
    <t>Jacarezinho</t>
  </si>
  <si>
    <t>Jardim Botânico</t>
  </si>
  <si>
    <t>João Pessoa</t>
  </si>
  <si>
    <t>PB</t>
  </si>
  <si>
    <t>Juaretê</t>
  </si>
  <si>
    <t xml:space="preserve">Lins </t>
  </si>
  <si>
    <t>Maceió</t>
  </si>
  <si>
    <t>AL</t>
  </si>
  <si>
    <t>Manaus</t>
  </si>
  <si>
    <t>Mirante Sant'Ana</t>
  </si>
  <si>
    <t>Natal</t>
  </si>
  <si>
    <t>RN</t>
  </si>
  <si>
    <t>Nazaré</t>
  </si>
  <si>
    <t>PE</t>
  </si>
  <si>
    <t>Niterói</t>
  </si>
  <si>
    <t>Nova Friburgo</t>
  </si>
  <si>
    <t>Olinda</t>
  </si>
  <si>
    <t>Ouro Preto</t>
  </si>
  <si>
    <t>Paracatú</t>
  </si>
  <si>
    <t>Paranaguá</t>
  </si>
  <si>
    <t>Parintins</t>
  </si>
  <si>
    <t>Passa Quatro</t>
  </si>
  <si>
    <t>Passo Fundo</t>
  </si>
  <si>
    <t>Petrópolis</t>
  </si>
  <si>
    <t>Pinheiral</t>
  </si>
  <si>
    <t>Piracicaba</t>
  </si>
  <si>
    <t>Ponta Grossa</t>
  </si>
  <si>
    <t>Porto Alegre</t>
  </si>
  <si>
    <t>Porto Velho</t>
  </si>
  <si>
    <t>RO</t>
  </si>
  <si>
    <t>Praça Saens Peña</t>
  </si>
  <si>
    <t>Praça XV</t>
  </si>
  <si>
    <t>Quixeramobim</t>
  </si>
  <si>
    <t>Resende</t>
  </si>
  <si>
    <t>Rio Branco</t>
  </si>
  <si>
    <t>AC</t>
  </si>
  <si>
    <t>Rio Grande</t>
  </si>
  <si>
    <t>Salvador</t>
  </si>
  <si>
    <t>BA</t>
  </si>
  <si>
    <t>Santa Cruz</t>
  </si>
  <si>
    <t>Santa Maria</t>
  </si>
  <si>
    <t>Santa Maria Madalena</t>
  </si>
  <si>
    <t>Santa Vitória do Palmar</t>
  </si>
  <si>
    <t>Santos</t>
  </si>
  <si>
    <t>Santos - Itapema</t>
  </si>
  <si>
    <t>São Carlos</t>
  </si>
  <si>
    <t>São Francisco do Sul</t>
  </si>
  <si>
    <t>São Gonçalo</t>
  </si>
  <si>
    <t>São Luiz</t>
  </si>
  <si>
    <t>São Luiz Gonzaga</t>
  </si>
  <si>
    <t>São Simão</t>
  </si>
  <si>
    <t>Sena Madureira</t>
  </si>
  <si>
    <t>Sete Lagoas</t>
  </si>
  <si>
    <t>Soure</t>
  </si>
  <si>
    <t>Taperinha</t>
  </si>
  <si>
    <t>Taubaté</t>
  </si>
  <si>
    <t>Teófilo Otoni</t>
  </si>
  <si>
    <t>Teresina</t>
  </si>
  <si>
    <t>PI</t>
  </si>
  <si>
    <t>Terezópolis</t>
  </si>
  <si>
    <t>Tupí</t>
  </si>
  <si>
    <t>Turiassú</t>
  </si>
  <si>
    <t>Uaupés</t>
  </si>
  <si>
    <t>Ubatuba</t>
  </si>
  <si>
    <t>Uruguaiana</t>
  </si>
  <si>
    <t>Vassouras</t>
  </si>
  <si>
    <t>Viamão</t>
  </si>
  <si>
    <t>Vitória</t>
  </si>
  <si>
    <t>Volta Redonda</t>
  </si>
  <si>
    <t>Apresentação</t>
  </si>
  <si>
    <t>Esta planilha visa auxiliar o dimensionamento sistemas de drenagem superficial.</t>
  </si>
  <si>
    <t>Através dela é possível:</t>
  </si>
  <si>
    <t>&gt; Calcular a intensidade e o volume de eventos extremos para todo o Brasil.</t>
  </si>
  <si>
    <t>&gt; Calcular a vazão de entrada no sistema.</t>
  </si>
  <si>
    <t>&gt; Dimensionar terraços de drenagem ou interceptores.</t>
  </si>
  <si>
    <t>&gt; Dimensionar canais escoadouros.</t>
  </si>
  <si>
    <t>&gt; Calcular a vazão de tubos e drenos circulares</t>
  </si>
  <si>
    <t>A versão desta planilha é 2.3 de agosto de 1997 que está protegida, não permitindo o acesso aos procedimentos de cálculo.</t>
  </si>
  <si>
    <t>Para atualizações, dúvidas ou sugestões entre em contato com:</t>
  </si>
  <si>
    <t>Prof. Gerd Sparovek</t>
  </si>
  <si>
    <t>ESALQ/USP Depto. de Ciência do Solo</t>
  </si>
  <si>
    <t>CP 9, CEP 13.418-900, Piracicaba (SP)</t>
  </si>
  <si>
    <t>Vazão de Tubos e Drenos sem carga hidráulica</t>
  </si>
  <si>
    <t>Formatos: Tubos Circulares e Drenos Semicirculares</t>
  </si>
  <si>
    <t>Coeficiente de Rugosidade</t>
  </si>
  <si>
    <t>Tubo</t>
  </si>
  <si>
    <t>Dreno</t>
  </si>
  <si>
    <t>Diâmetro</t>
  </si>
  <si>
    <t>Velocidade</t>
  </si>
  <si>
    <t>cm</t>
  </si>
  <si>
    <t>Email: gerd@esalq.usp.br</t>
  </si>
  <si>
    <t>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</si>
</sst>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#,##0.0"/>
  </numFmts>
  <fonts count="26" x14ac:knownFonts="1">
    <font>
      <sz val="10"/>
      <name val="Times New Roman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b/>
      <sz val="10"/>
      <name val="Symbol"/>
      <family val="1"/>
      <charset val="2"/>
    </font>
    <font>
      <vertAlign val="superscript"/>
      <sz val="10"/>
      <name val="Times New Roman"/>
      <family val="1"/>
    </font>
    <font>
      <sz val="10"/>
      <name val="Symbol"/>
      <family val="1"/>
      <charset val="2"/>
    </font>
    <font>
      <sz val="10"/>
      <color indexed="10"/>
      <name val="Times New Roman"/>
      <family val="1"/>
    </font>
    <font>
      <b/>
      <sz val="10"/>
      <color indexed="32"/>
      <name val="Times New Roman"/>
      <family val="1"/>
    </font>
    <font>
      <sz val="10"/>
      <color indexed="32"/>
      <name val="Times New Roman"/>
      <family val="1"/>
    </font>
    <font>
      <b/>
      <sz val="10"/>
      <color indexed="32"/>
      <name val="Times New Roman"/>
      <family val="1"/>
    </font>
    <font>
      <b/>
      <sz val="12"/>
      <name val="Times New Roman"/>
      <family val="1"/>
    </font>
    <font>
      <b/>
      <vertAlign val="superscript"/>
      <sz val="10"/>
      <color indexed="32"/>
      <name val="Times New Roman"/>
      <family val="1"/>
    </font>
    <font>
      <sz val="10"/>
      <color indexed="32"/>
      <name val="Times New Roman"/>
      <family val="1"/>
    </font>
    <font>
      <b/>
      <sz val="12"/>
      <name val="Times New Roman"/>
      <family val="1"/>
    </font>
    <font>
      <b/>
      <u/>
      <sz val="10"/>
      <name val="Times New Roman"/>
      <family val="1"/>
    </font>
    <font>
      <b/>
      <u/>
      <sz val="10"/>
      <color indexed="8"/>
      <name val="Times New Roman"/>
      <family val="1"/>
    </font>
    <font>
      <i/>
      <sz val="10"/>
      <name val="Terminal"/>
      <family val="3"/>
      <charset val="255"/>
    </font>
    <font>
      <sz val="8"/>
      <color indexed="10"/>
      <name val="Times New Roman"/>
      <family val="1"/>
    </font>
    <font>
      <sz val="10"/>
      <color indexed="18"/>
      <name val="Times New Roman"/>
      <family val="1"/>
    </font>
    <font>
      <b/>
      <sz val="10"/>
      <color indexed="18"/>
      <name val="Times New Roman"/>
      <family val="1"/>
    </font>
    <font>
      <sz val="8"/>
      <name val="Times New Roman"/>
      <family val="1"/>
    </font>
    <font>
      <vertAlign val="superscript"/>
      <sz val="10"/>
      <color indexed="32"/>
      <name val="Times New Roman"/>
      <family val="1"/>
    </font>
    <font>
      <b/>
      <sz val="14"/>
      <name val="Times New Roman"/>
      <family val="1"/>
    </font>
    <font>
      <b/>
      <sz val="22"/>
      <color indexed="17"/>
      <name val="Times New Roman"/>
      <family val="1"/>
    </font>
    <font>
      <sz val="10"/>
      <color indexed="17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65"/>
        <bgColor indexed="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hidden="1"/>
    </xf>
    <xf numFmtId="0" fontId="6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7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hidden="1"/>
    </xf>
    <xf numFmtId="0" fontId="8" fillId="0" borderId="0" xfId="0" applyFont="1" applyAlignment="1" applyProtection="1">
      <alignment horizontal="left"/>
      <protection hidden="1"/>
    </xf>
    <xf numFmtId="0" fontId="1" fillId="0" borderId="0" xfId="0" applyFont="1" applyAlignment="1" applyProtection="1">
      <alignment horizontal="left"/>
      <protection hidden="1"/>
    </xf>
    <xf numFmtId="0" fontId="6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left"/>
      <protection hidden="1"/>
    </xf>
    <xf numFmtId="0" fontId="8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left"/>
      <protection hidden="1"/>
    </xf>
    <xf numFmtId="0" fontId="11" fillId="0" borderId="0" xfId="0" applyFont="1" applyProtection="1">
      <protection hidden="1"/>
    </xf>
    <xf numFmtId="0" fontId="9" fillId="0" borderId="0" xfId="0" applyFont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0" fontId="10" fillId="0" borderId="0" xfId="0" applyFont="1" applyAlignment="1" applyProtection="1">
      <alignment horizontal="left"/>
      <protection hidden="1"/>
    </xf>
    <xf numFmtId="0" fontId="8" fillId="0" borderId="0" xfId="0" applyFont="1" applyAlignment="1" applyProtection="1">
      <alignment horizontal="right"/>
      <protection hidden="1"/>
    </xf>
    <xf numFmtId="2" fontId="8" fillId="0" borderId="0" xfId="0" applyNumberFormat="1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0" fillId="0" borderId="0" xfId="0" quotePrefix="1" applyAlignment="1">
      <alignment horizontal="left"/>
    </xf>
    <xf numFmtId="0" fontId="14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6" fillId="0" borderId="0" xfId="0" applyFont="1" applyAlignment="1" applyProtection="1">
      <alignment horizontal="left"/>
      <protection hidden="1"/>
    </xf>
    <xf numFmtId="0" fontId="10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left"/>
      <protection hidden="1"/>
    </xf>
    <xf numFmtId="2" fontId="0" fillId="0" borderId="0" xfId="0" applyNumberFormat="1" applyProtection="1">
      <protection hidden="1"/>
    </xf>
    <xf numFmtId="2" fontId="0" fillId="0" borderId="0" xfId="0" applyNumberForma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164" fontId="0" fillId="0" borderId="0" xfId="0" applyNumberFormat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right"/>
      <protection hidden="1"/>
    </xf>
    <xf numFmtId="2" fontId="20" fillId="0" borderId="0" xfId="0" applyNumberFormat="1" applyFont="1" applyAlignment="1" applyProtection="1">
      <alignment horizontal="left"/>
      <protection hidden="1"/>
    </xf>
    <xf numFmtId="2" fontId="19" fillId="0" borderId="0" xfId="0" applyNumberFormat="1" applyFont="1" applyAlignment="1" applyProtection="1">
      <alignment horizontal="center"/>
      <protection hidden="1"/>
    </xf>
    <xf numFmtId="2" fontId="9" fillId="0" borderId="0" xfId="0" applyNumberFormat="1" applyFont="1" applyAlignment="1" applyProtection="1">
      <alignment horizontal="center"/>
      <protection hidden="1"/>
    </xf>
    <xf numFmtId="164" fontId="0" fillId="3" borderId="0" xfId="0" applyNumberFormat="1" applyFill="1" applyAlignment="1" applyProtection="1">
      <alignment horizontal="center"/>
      <protection hidden="1"/>
    </xf>
    <xf numFmtId="2" fontId="0" fillId="3" borderId="0" xfId="0" applyNumberFormat="1" applyFill="1" applyAlignment="1" applyProtection="1">
      <alignment horizontal="center"/>
      <protection hidden="1"/>
    </xf>
    <xf numFmtId="2" fontId="7" fillId="0" borderId="0" xfId="0" applyNumberFormat="1" applyFont="1" applyProtection="1">
      <protection hidden="1"/>
    </xf>
    <xf numFmtId="0" fontId="18" fillId="0" borderId="0" xfId="0" applyFont="1" applyAlignment="1" applyProtection="1">
      <alignment horizontal="left"/>
      <protection hidden="1"/>
    </xf>
    <xf numFmtId="0" fontId="17" fillId="0" borderId="0" xfId="0" applyFont="1" applyAlignment="1" applyProtection="1">
      <alignment horizontal="left"/>
      <protection hidden="1"/>
    </xf>
    <xf numFmtId="164" fontId="0" fillId="0" borderId="0" xfId="0" applyNumberFormat="1" applyProtection="1">
      <protection hidden="1"/>
    </xf>
    <xf numFmtId="0" fontId="0" fillId="4" borderId="0" xfId="0" applyFill="1" applyAlignment="1" applyProtection="1">
      <alignment horizontal="center"/>
      <protection hidden="1"/>
    </xf>
    <xf numFmtId="166" fontId="0" fillId="0" borderId="0" xfId="0" applyNumberFormat="1" applyAlignment="1" applyProtection="1">
      <alignment horizontal="center"/>
      <protection hidden="1"/>
    </xf>
    <xf numFmtId="4" fontId="0" fillId="0" borderId="0" xfId="0" applyNumberFormat="1" applyAlignment="1" applyProtection="1">
      <alignment horizontal="center"/>
      <protection hidden="1"/>
    </xf>
    <xf numFmtId="4" fontId="0" fillId="3" borderId="0" xfId="0" applyNumberFormat="1" applyFill="1" applyAlignment="1" applyProtection="1">
      <alignment horizontal="center"/>
      <protection hidden="1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/>
      <protection hidden="1"/>
    </xf>
    <xf numFmtId="165" fontId="0" fillId="0" borderId="0" xfId="0" applyNumberFormat="1" applyProtection="1">
      <protection hidden="1"/>
    </xf>
    <xf numFmtId="2" fontId="0" fillId="5" borderId="0" xfId="0" applyNumberFormat="1" applyFill="1" applyAlignment="1" applyProtection="1">
      <alignment horizontal="center"/>
      <protection hidden="1"/>
    </xf>
    <xf numFmtId="165" fontId="0" fillId="5" borderId="0" xfId="0" applyNumberFormat="1" applyFill="1" applyAlignment="1" applyProtection="1">
      <alignment horizontal="center"/>
      <protection hidden="1"/>
    </xf>
    <xf numFmtId="4" fontId="0" fillId="0" borderId="0" xfId="0" applyNumberFormat="1"/>
    <xf numFmtId="0" fontId="2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23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0" fillId="6" borderId="0" xfId="0" applyFill="1" applyAlignment="1" applyProtection="1">
      <alignment horizontal="center"/>
      <protection hidden="1"/>
    </xf>
    <xf numFmtId="3" fontId="0" fillId="0" borderId="0" xfId="0" applyNumberFormat="1" applyAlignment="1" applyProtection="1">
      <alignment horizontal="right"/>
      <protection hidden="1"/>
    </xf>
    <xf numFmtId="3" fontId="0" fillId="0" borderId="0" xfId="0" applyNumberFormat="1" applyProtection="1">
      <protection hidden="1"/>
    </xf>
    <xf numFmtId="0" fontId="13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5" fillId="0" borderId="0" xfId="0" applyFont="1" applyProtection="1">
      <protection hidden="1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FF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Largura vs . Vazão</a:t>
            </a:r>
          </a:p>
        </c:rich>
      </c:tx>
      <c:layout>
        <c:manualLayout>
          <c:xMode val="edge"/>
          <c:yMode val="edge"/>
          <c:x val="0.36625579210006182"/>
          <c:y val="3.81679389312977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16895168015303"/>
          <c:y val="0.22519125937660159"/>
          <c:w val="0.81275883479382738"/>
          <c:h val="0.6297721660532078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'Perfil do Canal'!$E$12</c:f>
              <c:strCache>
                <c:ptCount val="1"/>
                <c:pt idx="0">
                  <c:v>Vazão, m3s-1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'Perfil do Canal'!$D$13:$D$20</c:f>
              <c:numCache>
                <c:formatCode>General</c:formatCode>
                <c:ptCount val="8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35</c:v>
                </c:pt>
                <c:pt idx="7">
                  <c:v>50</c:v>
                </c:pt>
              </c:numCache>
            </c:numRef>
          </c:xVal>
          <c:yVal>
            <c:numRef>
              <c:f>'Perfil do Canal'!$E$13:$E$20</c:f>
              <c:numCache>
                <c:formatCode>0.00</c:formatCode>
                <c:ptCount val="8"/>
                <c:pt idx="0">
                  <c:v>3.6016099173214751E-2</c:v>
                </c:pt>
                <c:pt idx="1">
                  <c:v>0.24012725521565464</c:v>
                </c:pt>
                <c:pt idx="2">
                  <c:v>0.50315002796228625</c:v>
                </c:pt>
                <c:pt idx="3">
                  <c:v>0.76710964087946354</c:v>
                </c:pt>
                <c:pt idx="4">
                  <c:v>1.0313268053185611</c:v>
                </c:pt>
                <c:pt idx="5">
                  <c:v>1.2956511380303621</c:v>
                </c:pt>
                <c:pt idx="6">
                  <c:v>1.8244411459298224</c:v>
                </c:pt>
                <c:pt idx="7">
                  <c:v>2.617770391425069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B0F0-48CB-B187-2E507AAB6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532864"/>
        <c:axId val="48533440"/>
      </c:scatterChart>
      <c:valAx>
        <c:axId val="48532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Largura, m</a:t>
                </a:r>
              </a:p>
            </c:rich>
          </c:tx>
          <c:layout>
            <c:manualLayout>
              <c:xMode val="edge"/>
              <c:yMode val="edge"/>
              <c:x val="0.45473337437758549"/>
              <c:y val="0.91603213720422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t-BR"/>
          </a:p>
        </c:txPr>
        <c:crossAx val="48533440"/>
        <c:crosses val="autoZero"/>
        <c:crossBetween val="midCat"/>
      </c:valAx>
      <c:valAx>
        <c:axId val="485334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1" i="0" strike="noStrike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Vazão, m</a:t>
                </a:r>
                <a:r>
                  <a:rPr lang="en-US" sz="1000" b="1" i="0" strike="noStrike" baseline="30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3</a:t>
                </a:r>
                <a:r>
                  <a:rPr lang="en-US" sz="1000" b="1" i="0" strike="noStrike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s</a:t>
                </a:r>
                <a:r>
                  <a:rPr lang="en-US" sz="1000" b="1" i="0" strike="noStrike" baseline="30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-1</a:t>
                </a:r>
              </a:p>
            </c:rich>
          </c:tx>
          <c:layout>
            <c:manualLayout>
              <c:xMode val="edge"/>
              <c:yMode val="edge"/>
              <c:x val="1.0288065843621401E-2"/>
              <c:y val="0.4007641602051653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pt-BR"/>
          </a:p>
        </c:txPr>
        <c:crossAx val="48532864"/>
        <c:crosses val="autoZero"/>
        <c:crossBetween val="midCat"/>
      </c:valAx>
      <c:spPr>
        <a:solidFill>
          <a:srgbClr val="C0C0C0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pt-BR"/>
    </a:p>
  </c:txPr>
  <c:printSettings>
    <c:headerFooter alignWithMargins="0">
      <c:oddHeader>&amp;A</c:oddHeader>
      <c:oddFooter>Página &amp;P</c:oddFooter>
    </c:headerFooter>
    <c:pageMargins b="0.98425196899999956" l="0.78740157499999996" r="0.78740157499999996" t="0.98425196899999956" header="0.49212598500000065" footer="0.4921259850000006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2</xdr:row>
      <xdr:rowOff>123825</xdr:rowOff>
    </xdr:from>
    <xdr:to>
      <xdr:col>13</xdr:col>
      <xdr:colOff>314325</xdr:colOff>
      <xdr:row>18</xdr:row>
      <xdr:rowOff>76200</xdr:rowOff>
    </xdr:to>
    <xdr:graphicFrame macro="">
      <xdr:nvGraphicFramePr>
        <xdr:cNvPr id="102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3</xdr:row>
      <xdr:rowOff>0</xdr:rowOff>
    </xdr:from>
    <xdr:to>
      <xdr:col>2</xdr:col>
      <xdr:colOff>257175</xdr:colOff>
      <xdr:row>3</xdr:row>
      <xdr:rowOff>114300</xdr:rowOff>
    </xdr:to>
    <xdr:sp macro="" textlink="">
      <xdr:nvSpPr>
        <xdr:cNvPr id="2065" name="Line 12"/>
        <xdr:cNvSpPr>
          <a:spLocks noChangeShapeType="1"/>
        </xdr:cNvSpPr>
      </xdr:nvSpPr>
      <xdr:spPr bwMode="auto">
        <a:xfrm>
          <a:off x="180975" y="361950"/>
          <a:ext cx="76200" cy="114300"/>
        </a:xfrm>
        <a:prstGeom prst="line">
          <a:avLst/>
        </a:prstGeom>
        <a:noFill/>
        <a:ln w="24765">
          <a:solidFill>
            <a:srgbClr val="808000"/>
          </a:solidFill>
          <a:round/>
          <a:headEnd/>
          <a:tailEnd/>
        </a:ln>
      </xdr:spPr>
    </xdr:sp>
    <xdr:clientData/>
  </xdr:twoCellAnchor>
  <xdr:twoCellAnchor>
    <xdr:from>
      <xdr:col>2</xdr:col>
      <xdr:colOff>257175</xdr:colOff>
      <xdr:row>3</xdr:row>
      <xdr:rowOff>114300</xdr:rowOff>
    </xdr:from>
    <xdr:to>
      <xdr:col>3</xdr:col>
      <xdr:colOff>104775</xdr:colOff>
      <xdr:row>3</xdr:row>
      <xdr:rowOff>114300</xdr:rowOff>
    </xdr:to>
    <xdr:sp macro="" textlink="">
      <xdr:nvSpPr>
        <xdr:cNvPr id="2066" name="Line 13"/>
        <xdr:cNvSpPr>
          <a:spLocks noChangeShapeType="1"/>
        </xdr:cNvSpPr>
      </xdr:nvSpPr>
      <xdr:spPr bwMode="auto">
        <a:xfrm>
          <a:off x="257175" y="476250"/>
          <a:ext cx="923925" cy="0"/>
        </a:xfrm>
        <a:prstGeom prst="line">
          <a:avLst/>
        </a:prstGeom>
        <a:noFill/>
        <a:ln w="24765">
          <a:solidFill>
            <a:srgbClr val="808000"/>
          </a:solidFill>
          <a:round/>
          <a:headEnd/>
          <a:tailEnd/>
        </a:ln>
      </xdr:spPr>
    </xdr:sp>
    <xdr:clientData/>
  </xdr:twoCellAnchor>
  <xdr:twoCellAnchor>
    <xdr:from>
      <xdr:col>3</xdr:col>
      <xdr:colOff>95250</xdr:colOff>
      <xdr:row>2</xdr:row>
      <xdr:rowOff>142875</xdr:rowOff>
    </xdr:from>
    <xdr:to>
      <xdr:col>3</xdr:col>
      <xdr:colOff>209550</xdr:colOff>
      <xdr:row>3</xdr:row>
      <xdr:rowOff>114300</xdr:rowOff>
    </xdr:to>
    <xdr:sp macro="" textlink="">
      <xdr:nvSpPr>
        <xdr:cNvPr id="2067" name="Line 14"/>
        <xdr:cNvSpPr>
          <a:spLocks noChangeShapeType="1"/>
        </xdr:cNvSpPr>
      </xdr:nvSpPr>
      <xdr:spPr bwMode="auto">
        <a:xfrm flipV="1">
          <a:off x="1171575" y="342900"/>
          <a:ext cx="114300" cy="133350"/>
        </a:xfrm>
        <a:prstGeom prst="line">
          <a:avLst/>
        </a:prstGeom>
        <a:noFill/>
        <a:ln w="24765">
          <a:solidFill>
            <a:srgbClr val="808000"/>
          </a:solidFill>
          <a:round/>
          <a:headEnd/>
          <a:tailEnd/>
        </a:ln>
      </xdr:spPr>
    </xdr:sp>
    <xdr:clientData/>
  </xdr:twoCellAnchor>
  <xdr:twoCellAnchor>
    <xdr:from>
      <xdr:col>2</xdr:col>
      <xdr:colOff>257175</xdr:colOff>
      <xdr:row>2</xdr:row>
      <xdr:rowOff>161925</xdr:rowOff>
    </xdr:from>
    <xdr:to>
      <xdr:col>3</xdr:col>
      <xdr:colOff>114300</xdr:colOff>
      <xdr:row>3</xdr:row>
      <xdr:rowOff>0</xdr:rowOff>
    </xdr:to>
    <xdr:sp macro="" textlink="">
      <xdr:nvSpPr>
        <xdr:cNvPr id="2068" name="Line 15"/>
        <xdr:cNvSpPr>
          <a:spLocks noChangeShapeType="1"/>
        </xdr:cNvSpPr>
      </xdr:nvSpPr>
      <xdr:spPr bwMode="auto">
        <a:xfrm flipV="1">
          <a:off x="257175" y="361950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sm" len="sm"/>
          <a:tailEnd type="arrow" w="sm" len="sm"/>
        </a:ln>
      </xdr:spPr>
    </xdr:sp>
    <xdr:clientData/>
  </xdr:twoCellAnchor>
  <xdr:twoCellAnchor>
    <xdr:from>
      <xdr:col>3</xdr:col>
      <xdr:colOff>304800</xdr:colOff>
      <xdr:row>2</xdr:row>
      <xdr:rowOff>133350</xdr:rowOff>
    </xdr:from>
    <xdr:to>
      <xdr:col>3</xdr:col>
      <xdr:colOff>304800</xdr:colOff>
      <xdr:row>3</xdr:row>
      <xdr:rowOff>161925</xdr:rowOff>
    </xdr:to>
    <xdr:sp macro="" textlink="">
      <xdr:nvSpPr>
        <xdr:cNvPr id="2069" name="Line 16"/>
        <xdr:cNvSpPr>
          <a:spLocks noChangeShapeType="1"/>
        </xdr:cNvSpPr>
      </xdr:nvSpPr>
      <xdr:spPr bwMode="auto">
        <a:xfrm>
          <a:off x="1381125" y="33337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sm" len="sm"/>
          <a:tailEnd type="arrow" w="sm" len="sm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3</xdr:row>
      <xdr:rowOff>19050</xdr:rowOff>
    </xdr:from>
    <xdr:to>
      <xdr:col>4</xdr:col>
      <xdr:colOff>180975</xdr:colOff>
      <xdr:row>4</xdr:row>
      <xdr:rowOff>57150</xdr:rowOff>
    </xdr:to>
    <xdr:sp macro="" textlink="">
      <xdr:nvSpPr>
        <xdr:cNvPr id="3099" name="Line 11"/>
        <xdr:cNvSpPr>
          <a:spLocks noChangeShapeType="1"/>
        </xdr:cNvSpPr>
      </xdr:nvSpPr>
      <xdr:spPr bwMode="auto">
        <a:xfrm>
          <a:off x="123825" y="381000"/>
          <a:ext cx="2495550" cy="200025"/>
        </a:xfrm>
        <a:prstGeom prst="line">
          <a:avLst/>
        </a:prstGeom>
        <a:noFill/>
        <a:ln w="9525">
          <a:solidFill>
            <a:srgbClr val="808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542925</xdr:colOff>
      <xdr:row>3</xdr:row>
      <xdr:rowOff>57150</xdr:rowOff>
    </xdr:from>
    <xdr:to>
      <xdr:col>3</xdr:col>
      <xdr:colOff>742950</xdr:colOff>
      <xdr:row>5</xdr:row>
      <xdr:rowOff>0</xdr:rowOff>
    </xdr:to>
    <xdr:sp macro="" textlink="">
      <xdr:nvSpPr>
        <xdr:cNvPr id="3100" name="Line 12"/>
        <xdr:cNvSpPr>
          <a:spLocks noChangeShapeType="1"/>
        </xdr:cNvSpPr>
      </xdr:nvSpPr>
      <xdr:spPr bwMode="auto">
        <a:xfrm>
          <a:off x="542925" y="419100"/>
          <a:ext cx="1257300" cy="266700"/>
        </a:xfrm>
        <a:prstGeom prst="line">
          <a:avLst/>
        </a:prstGeom>
        <a:noFill/>
        <a:ln w="17145">
          <a:solidFill>
            <a:srgbClr val="808000"/>
          </a:solidFill>
          <a:round/>
          <a:headEnd/>
          <a:tailEnd/>
        </a:ln>
      </xdr:spPr>
    </xdr:sp>
    <xdr:clientData/>
  </xdr:twoCellAnchor>
  <xdr:twoCellAnchor>
    <xdr:from>
      <xdr:col>3</xdr:col>
      <xdr:colOff>733425</xdr:colOff>
      <xdr:row>3</xdr:row>
      <xdr:rowOff>85725</xdr:rowOff>
    </xdr:from>
    <xdr:to>
      <xdr:col>3</xdr:col>
      <xdr:colOff>790575</xdr:colOff>
      <xdr:row>5</xdr:row>
      <xdr:rowOff>0</xdr:rowOff>
    </xdr:to>
    <xdr:sp macro="" textlink="">
      <xdr:nvSpPr>
        <xdr:cNvPr id="3101" name="Line 13"/>
        <xdr:cNvSpPr>
          <a:spLocks noChangeShapeType="1"/>
        </xdr:cNvSpPr>
      </xdr:nvSpPr>
      <xdr:spPr bwMode="auto">
        <a:xfrm flipV="1">
          <a:off x="1790700" y="447675"/>
          <a:ext cx="57150" cy="238125"/>
        </a:xfrm>
        <a:prstGeom prst="line">
          <a:avLst/>
        </a:prstGeom>
        <a:noFill/>
        <a:ln w="17145">
          <a:solidFill>
            <a:srgbClr val="808000"/>
          </a:solidFill>
          <a:round/>
          <a:headEnd/>
          <a:tailEnd/>
        </a:ln>
      </xdr:spPr>
    </xdr:sp>
    <xdr:clientData/>
  </xdr:twoCellAnchor>
  <xdr:twoCellAnchor>
    <xdr:from>
      <xdr:col>3</xdr:col>
      <xdr:colOff>790575</xdr:colOff>
      <xdr:row>3</xdr:row>
      <xdr:rowOff>85725</xdr:rowOff>
    </xdr:from>
    <xdr:to>
      <xdr:col>4</xdr:col>
      <xdr:colOff>190500</xdr:colOff>
      <xdr:row>4</xdr:row>
      <xdr:rowOff>66675</xdr:rowOff>
    </xdr:to>
    <xdr:sp macro="" textlink="">
      <xdr:nvSpPr>
        <xdr:cNvPr id="3102" name="Line 14"/>
        <xdr:cNvSpPr>
          <a:spLocks noChangeShapeType="1"/>
        </xdr:cNvSpPr>
      </xdr:nvSpPr>
      <xdr:spPr bwMode="auto">
        <a:xfrm>
          <a:off x="1847850" y="447675"/>
          <a:ext cx="781050" cy="142875"/>
        </a:xfrm>
        <a:prstGeom prst="line">
          <a:avLst/>
        </a:prstGeom>
        <a:noFill/>
        <a:ln w="17145">
          <a:solidFill>
            <a:srgbClr val="808000"/>
          </a:solidFill>
          <a:round/>
          <a:headEnd/>
          <a:tailEnd/>
        </a:ln>
      </xdr:spPr>
    </xdr:sp>
    <xdr:clientData/>
  </xdr:twoCellAnchor>
  <xdr:twoCellAnchor>
    <xdr:from>
      <xdr:col>2</xdr:col>
      <xdr:colOff>561975</xdr:colOff>
      <xdr:row>3</xdr:row>
      <xdr:rowOff>47625</xdr:rowOff>
    </xdr:from>
    <xdr:to>
      <xdr:col>3</xdr:col>
      <xdr:colOff>819150</xdr:colOff>
      <xdr:row>3</xdr:row>
      <xdr:rowOff>47625</xdr:rowOff>
    </xdr:to>
    <xdr:sp macro="" textlink="">
      <xdr:nvSpPr>
        <xdr:cNvPr id="3103" name="Line 15"/>
        <xdr:cNvSpPr>
          <a:spLocks noChangeShapeType="1"/>
        </xdr:cNvSpPr>
      </xdr:nvSpPr>
      <xdr:spPr bwMode="auto">
        <a:xfrm>
          <a:off x="561975" y="409575"/>
          <a:ext cx="1314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sm" len="sm"/>
          <a:tailEnd type="arrow" w="sm" len="sm"/>
        </a:ln>
      </xdr:spPr>
    </xdr:sp>
    <xdr:clientData/>
  </xdr:twoCellAnchor>
  <xdr:twoCellAnchor>
    <xdr:from>
      <xdr:col>3</xdr:col>
      <xdr:colOff>809625</xdr:colOff>
      <xdr:row>3</xdr:row>
      <xdr:rowOff>114300</xdr:rowOff>
    </xdr:from>
    <xdr:to>
      <xdr:col>3</xdr:col>
      <xdr:colOff>809625</xdr:colOff>
      <xdr:row>5</xdr:row>
      <xdr:rowOff>0</xdr:rowOff>
    </xdr:to>
    <xdr:sp macro="" textlink="">
      <xdr:nvSpPr>
        <xdr:cNvPr id="3104" name="Line 16"/>
        <xdr:cNvSpPr>
          <a:spLocks noChangeShapeType="1"/>
        </xdr:cNvSpPr>
      </xdr:nvSpPr>
      <xdr:spPr bwMode="auto">
        <a:xfrm>
          <a:off x="1866900" y="4762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sm" len="sm"/>
          <a:tailEnd type="arrow" w="sm" len="sm"/>
        </a:ln>
      </xdr:spPr>
    </xdr:sp>
    <xdr:clientData/>
  </xdr:twoCellAnchor>
  <xdr:twoCellAnchor>
    <xdr:from>
      <xdr:col>11</xdr:col>
      <xdr:colOff>209550</xdr:colOff>
      <xdr:row>3</xdr:row>
      <xdr:rowOff>19050</xdr:rowOff>
    </xdr:from>
    <xdr:to>
      <xdr:col>15</xdr:col>
      <xdr:colOff>247650</xdr:colOff>
      <xdr:row>4</xdr:row>
      <xdr:rowOff>95250</xdr:rowOff>
    </xdr:to>
    <xdr:grpSp>
      <xdr:nvGrpSpPr>
        <xdr:cNvPr id="3105" name="Group 22"/>
        <xdr:cNvGrpSpPr>
          <a:grpSpLocks/>
        </xdr:cNvGrpSpPr>
      </xdr:nvGrpSpPr>
      <xdr:grpSpPr bwMode="auto">
        <a:xfrm>
          <a:off x="5105400" y="387350"/>
          <a:ext cx="1739900" cy="241300"/>
          <a:chOff x="-3426" y="-18994"/>
          <a:chExt cx="18382" cy="225"/>
        </a:xfrm>
      </xdr:grpSpPr>
      <xdr:sp macro="" textlink="">
        <xdr:nvSpPr>
          <xdr:cNvPr id="3106" name="Line 23"/>
          <xdr:cNvSpPr>
            <a:spLocks noChangeShapeType="1"/>
          </xdr:cNvSpPr>
        </xdr:nvSpPr>
        <xdr:spPr bwMode="auto">
          <a:xfrm>
            <a:off x="-3426" y="-18994"/>
            <a:ext cx="18382" cy="198"/>
          </a:xfrm>
          <a:prstGeom prst="line">
            <a:avLst/>
          </a:prstGeom>
          <a:noFill/>
          <a:ln w="9525">
            <a:solidFill>
              <a:srgbClr val="808000"/>
            </a:solidFill>
            <a:prstDash val="dash"/>
            <a:round/>
            <a:headEnd/>
            <a:tailEnd/>
          </a:ln>
        </xdr:spPr>
      </xdr:sp>
      <xdr:sp macro="" textlink="">
        <xdr:nvSpPr>
          <xdr:cNvPr id="3107" name="Desenhando 24"/>
          <xdr:cNvSpPr>
            <a:spLocks/>
          </xdr:cNvSpPr>
        </xdr:nvSpPr>
        <xdr:spPr bwMode="auto">
          <a:xfrm>
            <a:off x="1321" y="-18949"/>
            <a:ext cx="12120" cy="180"/>
          </a:xfrm>
          <a:custGeom>
            <a:avLst/>
            <a:gdLst>
              <a:gd name="T0" fmla="*/ 0 w 16384"/>
              <a:gd name="T1" fmla="*/ 0 h 16384"/>
              <a:gd name="T2" fmla="*/ 1052 w 16384"/>
              <a:gd name="T3" fmla="*/ 0 h 16384"/>
              <a:gd name="T4" fmla="*/ 1503 w 16384"/>
              <a:gd name="T5" fmla="*/ 1820 h 16384"/>
              <a:gd name="T6" fmla="*/ 1804 w 16384"/>
              <a:gd name="T7" fmla="*/ 4551 h 16384"/>
              <a:gd name="T8" fmla="*/ 2255 w 16384"/>
              <a:gd name="T9" fmla="*/ 6372 h 16384"/>
              <a:gd name="T10" fmla="*/ 2555 w 16384"/>
              <a:gd name="T11" fmla="*/ 9102 h 16384"/>
              <a:gd name="T12" fmla="*/ 3457 w 16384"/>
              <a:gd name="T13" fmla="*/ 10923 h 16384"/>
              <a:gd name="T14" fmla="*/ 7666 w 16384"/>
              <a:gd name="T15" fmla="*/ 10923 h 16384"/>
              <a:gd name="T16" fmla="*/ 8267 w 16384"/>
              <a:gd name="T17" fmla="*/ 9102 h 16384"/>
              <a:gd name="T18" fmla="*/ 8568 w 16384"/>
              <a:gd name="T19" fmla="*/ 6372 h 16384"/>
              <a:gd name="T20" fmla="*/ 9019 w 16384"/>
              <a:gd name="T21" fmla="*/ 6372 h 16384"/>
              <a:gd name="T22" fmla="*/ 9470 w 16384"/>
              <a:gd name="T23" fmla="*/ 5461 h 16384"/>
              <a:gd name="T24" fmla="*/ 9770 w 16384"/>
              <a:gd name="T25" fmla="*/ 2731 h 16384"/>
              <a:gd name="T26" fmla="*/ 10221 w 16384"/>
              <a:gd name="T27" fmla="*/ 2731 h 16384"/>
              <a:gd name="T28" fmla="*/ 10672 w 16384"/>
              <a:gd name="T29" fmla="*/ 1820 h 16384"/>
              <a:gd name="T30" fmla="*/ 13829 w 16384"/>
              <a:gd name="T31" fmla="*/ 1820 h 16384"/>
              <a:gd name="T32" fmla="*/ 13829 w 16384"/>
              <a:gd name="T33" fmla="*/ 4551 h 16384"/>
              <a:gd name="T34" fmla="*/ 14280 w 16384"/>
              <a:gd name="T35" fmla="*/ 4551 h 16384"/>
              <a:gd name="T36" fmla="*/ 14881 w 16384"/>
              <a:gd name="T37" fmla="*/ 5461 h 16384"/>
              <a:gd name="T38" fmla="*/ 15332 w 16384"/>
              <a:gd name="T39" fmla="*/ 5461 h 16384"/>
              <a:gd name="T40" fmla="*/ 15632 w 16384"/>
              <a:gd name="T41" fmla="*/ 8192 h 16384"/>
              <a:gd name="T42" fmla="*/ 16234 w 16384"/>
              <a:gd name="T43" fmla="*/ 10012 h 16384"/>
              <a:gd name="T44" fmla="*/ 16384 w 16384"/>
              <a:gd name="T45" fmla="*/ 16384 h 16384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w 16384"/>
              <a:gd name="T70" fmla="*/ 0 h 16384"/>
              <a:gd name="T71" fmla="*/ 16384 w 16384"/>
              <a:gd name="T72" fmla="*/ 16384 h 16384"/>
            </a:gdLst>
            <a:ahLst/>
            <a:cxnLst>
              <a:cxn ang="T46">
                <a:pos x="T0" y="T1"/>
              </a:cxn>
              <a:cxn ang="T47">
                <a:pos x="T2" y="T3"/>
              </a:cxn>
              <a:cxn ang="T48">
                <a:pos x="T4" y="T5"/>
              </a:cxn>
              <a:cxn ang="T49">
                <a:pos x="T6" y="T7"/>
              </a:cxn>
              <a:cxn ang="T50">
                <a:pos x="T8" y="T9"/>
              </a:cxn>
              <a:cxn ang="T51">
                <a:pos x="T10" y="T11"/>
              </a:cxn>
              <a:cxn ang="T52">
                <a:pos x="T12" y="T13"/>
              </a:cxn>
              <a:cxn ang="T53">
                <a:pos x="T14" y="T15"/>
              </a:cxn>
              <a:cxn ang="T54">
                <a:pos x="T16" y="T17"/>
              </a:cxn>
              <a:cxn ang="T55">
                <a:pos x="T18" y="T19"/>
              </a:cxn>
              <a:cxn ang="T56">
                <a:pos x="T20" y="T21"/>
              </a:cxn>
              <a:cxn ang="T57">
                <a:pos x="T22" y="T23"/>
              </a:cxn>
              <a:cxn ang="T58">
                <a:pos x="T24" y="T25"/>
              </a:cxn>
              <a:cxn ang="T59">
                <a:pos x="T26" y="T27"/>
              </a:cxn>
              <a:cxn ang="T60">
                <a:pos x="T28" y="T29"/>
              </a:cxn>
              <a:cxn ang="T61">
                <a:pos x="T30" y="T31"/>
              </a:cxn>
              <a:cxn ang="T62">
                <a:pos x="T32" y="T33"/>
              </a:cxn>
              <a:cxn ang="T63">
                <a:pos x="T34" y="T35"/>
              </a:cxn>
              <a:cxn ang="T64">
                <a:pos x="T36" y="T37"/>
              </a:cxn>
              <a:cxn ang="T65">
                <a:pos x="T38" y="T39"/>
              </a:cxn>
              <a:cxn ang="T66">
                <a:pos x="T40" y="T41"/>
              </a:cxn>
              <a:cxn ang="T67">
                <a:pos x="T42" y="T43"/>
              </a:cxn>
              <a:cxn ang="T68">
                <a:pos x="T44" y="T45"/>
              </a:cxn>
            </a:cxnLst>
            <a:rect l="T69" t="T70" r="T71" b="T72"/>
            <a:pathLst>
              <a:path w="16384" h="16384">
                <a:moveTo>
                  <a:pt x="0" y="0"/>
                </a:moveTo>
                <a:lnTo>
                  <a:pt x="1052" y="0"/>
                </a:lnTo>
                <a:lnTo>
                  <a:pt x="1503" y="1820"/>
                </a:lnTo>
                <a:lnTo>
                  <a:pt x="1804" y="4551"/>
                </a:lnTo>
                <a:lnTo>
                  <a:pt x="2255" y="6372"/>
                </a:lnTo>
                <a:lnTo>
                  <a:pt x="2555" y="9102"/>
                </a:lnTo>
                <a:lnTo>
                  <a:pt x="3457" y="10923"/>
                </a:lnTo>
                <a:lnTo>
                  <a:pt x="7666" y="10923"/>
                </a:lnTo>
                <a:lnTo>
                  <a:pt x="8267" y="9102"/>
                </a:lnTo>
                <a:lnTo>
                  <a:pt x="8568" y="6372"/>
                </a:lnTo>
                <a:lnTo>
                  <a:pt x="9019" y="6372"/>
                </a:lnTo>
                <a:lnTo>
                  <a:pt x="9470" y="5461"/>
                </a:lnTo>
                <a:lnTo>
                  <a:pt x="9770" y="2731"/>
                </a:lnTo>
                <a:lnTo>
                  <a:pt x="10221" y="2731"/>
                </a:lnTo>
                <a:lnTo>
                  <a:pt x="10672" y="1820"/>
                </a:lnTo>
                <a:lnTo>
                  <a:pt x="13829" y="1820"/>
                </a:lnTo>
                <a:lnTo>
                  <a:pt x="13829" y="4551"/>
                </a:lnTo>
                <a:lnTo>
                  <a:pt x="14280" y="4551"/>
                </a:lnTo>
                <a:lnTo>
                  <a:pt x="14881" y="5461"/>
                </a:lnTo>
                <a:lnTo>
                  <a:pt x="15332" y="5461"/>
                </a:lnTo>
                <a:lnTo>
                  <a:pt x="15632" y="8192"/>
                </a:lnTo>
                <a:lnTo>
                  <a:pt x="16234" y="10012"/>
                </a:lnTo>
                <a:lnTo>
                  <a:pt x="16384" y="16384"/>
                </a:lnTo>
              </a:path>
            </a:pathLst>
          </a:custGeom>
          <a:noFill/>
          <a:ln w="17145">
            <a:solidFill>
              <a:srgbClr val="808000"/>
            </a:solidFill>
            <a:round/>
            <a:headEnd/>
            <a:tailEnd/>
          </a:ln>
        </xdr:spPr>
      </xdr:sp>
      <xdr:sp macro="" textlink="">
        <xdr:nvSpPr>
          <xdr:cNvPr id="3108" name="Line 25"/>
          <xdr:cNvSpPr>
            <a:spLocks noChangeShapeType="1"/>
          </xdr:cNvSpPr>
        </xdr:nvSpPr>
        <xdr:spPr bwMode="auto">
          <a:xfrm>
            <a:off x="2533" y="-18985"/>
            <a:ext cx="808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arrow" w="sm" len="sm"/>
            <a:tailEnd type="arrow" w="sm" len="sm"/>
          </a:ln>
        </xdr:spPr>
      </xdr:sp>
      <xdr:sp macro="" textlink="">
        <xdr:nvSpPr>
          <xdr:cNvPr id="3109" name="Line 26"/>
          <xdr:cNvSpPr>
            <a:spLocks noChangeShapeType="1"/>
          </xdr:cNvSpPr>
        </xdr:nvSpPr>
        <xdr:spPr bwMode="auto">
          <a:xfrm>
            <a:off x="4856" y="-18976"/>
            <a:ext cx="0" cy="15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arrow" w="sm" len="sm"/>
            <a:tailEnd type="arrow" w="sm" len="sm"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7"/>
  <sheetViews>
    <sheetView topLeftCell="A157" workbookViewId="0">
      <selection activeCell="F157" sqref="F157"/>
    </sheetView>
  </sheetViews>
  <sheetFormatPr defaultColWidth="12" defaultRowHeight="12.75" x14ac:dyDescent="0.2"/>
  <cols>
    <col min="1" max="16384" width="12" style="2"/>
  </cols>
  <sheetData>
    <row r="1" spans="1:9" x14ac:dyDescent="0.2">
      <c r="A1" s="8" t="s">
        <v>0</v>
      </c>
      <c r="B1" s="8" t="s">
        <v>1</v>
      </c>
      <c r="C1" s="8" t="s">
        <v>2</v>
      </c>
      <c r="D1" s="8"/>
      <c r="E1" s="8" t="s">
        <v>3</v>
      </c>
    </row>
    <row r="2" spans="1:9" x14ac:dyDescent="0.2">
      <c r="A2" s="8">
        <f>'Vazão Terraço'!G9</f>
        <v>10</v>
      </c>
      <c r="B2" s="8">
        <f>'Vazão Terraço'!E10</f>
        <v>1.5</v>
      </c>
      <c r="C2" s="8">
        <f>'Vazão Terraço'!G13</f>
        <v>0</v>
      </c>
      <c r="D2" s="8"/>
      <c r="E2" s="8">
        <f>'Vazão Terraço'!J18</f>
        <v>0.01</v>
      </c>
    </row>
    <row r="3" spans="1:9" x14ac:dyDescent="0.2">
      <c r="A3" s="2" t="s">
        <v>4</v>
      </c>
      <c r="F3" s="2" t="s">
        <v>5</v>
      </c>
    </row>
    <row r="4" spans="1:9" x14ac:dyDescent="0.2">
      <c r="A4" s="2" t="s">
        <v>0</v>
      </c>
      <c r="B4" s="2" t="s">
        <v>1</v>
      </c>
      <c r="C4" s="2" t="s">
        <v>6</v>
      </c>
      <c r="D4" s="2" t="s">
        <v>7</v>
      </c>
      <c r="F4" s="2" t="s">
        <v>0</v>
      </c>
      <c r="G4" s="2" t="s">
        <v>1</v>
      </c>
      <c r="H4" s="2" t="s">
        <v>6</v>
      </c>
      <c r="I4" s="2" t="s">
        <v>7</v>
      </c>
    </row>
    <row r="5" spans="1:9" x14ac:dyDescent="0.2">
      <c r="A5" s="2">
        <v>0.1</v>
      </c>
      <c r="B5" s="2">
        <f>'Vazão Terraço'!$G$10</f>
        <v>0.7</v>
      </c>
      <c r="C5" s="2" t="e">
        <f>((1/$C$2)*($E$2^0.5)*(((A5*B5)/2)/(A5+B5))^(2/3))-'Vazão Terraço'!$I$19</f>
        <v>#DIV/0!</v>
      </c>
      <c r="D5" s="2" t="e">
        <f>ABS(C5)</f>
        <v>#DIV/0!</v>
      </c>
      <c r="E5" s="34"/>
      <c r="F5" s="2">
        <f>'Vazão Terraço'!$G$9</f>
        <v>10</v>
      </c>
      <c r="G5" s="2">
        <v>0.01</v>
      </c>
      <c r="H5" s="2" t="e">
        <f>((1/$C$2)*($E$2^0.5)*(((F5*G5)/2)/(F5+G5))^(2/3))-'Vazão Terraço'!$I$19</f>
        <v>#DIV/0!</v>
      </c>
      <c r="I5" s="2" t="e">
        <f>ABS(H5)</f>
        <v>#DIV/0!</v>
      </c>
    </row>
    <row r="6" spans="1:9" x14ac:dyDescent="0.2">
      <c r="A6" s="2">
        <f>A5+0.1</f>
        <v>0.2</v>
      </c>
      <c r="B6" s="2">
        <f>'Vazão Terraço'!$G$10</f>
        <v>0.7</v>
      </c>
      <c r="C6" s="2" t="e">
        <f>((1/$C$2)*($E$2^0.5)*(((A6*B6)/2)/(A6+B6))^(2/3))-'Vazão Terraço'!$I$19</f>
        <v>#DIV/0!</v>
      </c>
      <c r="D6" s="2" t="e">
        <f t="shared" ref="D6:D21" si="0">ABS(C6)</f>
        <v>#DIV/0!</v>
      </c>
      <c r="E6" s="34"/>
      <c r="F6" s="2">
        <f>'Vazão Terraço'!$G$9</f>
        <v>10</v>
      </c>
      <c r="G6" s="2">
        <f>G5+0.01</f>
        <v>0.02</v>
      </c>
      <c r="H6" s="2" t="e">
        <f>((1/$C$2)*($E$2^0.5)*(((F6*G6)/2)/(F6+G6))^(2/3))-'Vazão Terraço'!$I$19</f>
        <v>#DIV/0!</v>
      </c>
      <c r="I6" s="2" t="e">
        <f t="shared" ref="I6:I21" si="1">ABS(H6)</f>
        <v>#DIV/0!</v>
      </c>
    </row>
    <row r="7" spans="1:9" x14ac:dyDescent="0.2">
      <c r="A7" s="2">
        <f t="shared" ref="A7:A22" si="2">A6+0.1</f>
        <v>0.30000000000000004</v>
      </c>
      <c r="B7" s="2">
        <f>'Vazão Terraço'!$G$10</f>
        <v>0.7</v>
      </c>
      <c r="C7" s="2" t="e">
        <f>((1/$C$2)*($E$2^0.5)*(((A7*B7)/2)/(A7+B7))^(2/3))-'Vazão Terraço'!$I$19</f>
        <v>#DIV/0!</v>
      </c>
      <c r="D7" s="2" t="e">
        <f t="shared" si="0"/>
        <v>#DIV/0!</v>
      </c>
      <c r="E7" s="34"/>
      <c r="F7" s="2">
        <f>'Vazão Terraço'!$G$9</f>
        <v>10</v>
      </c>
      <c r="G7" s="2">
        <f t="shared" ref="G7:G22" si="3">G6+0.01</f>
        <v>0.03</v>
      </c>
      <c r="H7" s="2" t="e">
        <f>((1/$C$2)*($E$2^0.5)*(((F7*G7)/2)/(F7+G7))^(2/3))-'Vazão Terraço'!$I$19</f>
        <v>#DIV/0!</v>
      </c>
      <c r="I7" s="2" t="e">
        <f t="shared" si="1"/>
        <v>#DIV/0!</v>
      </c>
    </row>
    <row r="8" spans="1:9" x14ac:dyDescent="0.2">
      <c r="A8" s="2">
        <f t="shared" si="2"/>
        <v>0.4</v>
      </c>
      <c r="B8" s="2">
        <f>'Vazão Terraço'!$G$10</f>
        <v>0.7</v>
      </c>
      <c r="C8" s="2" t="e">
        <f>((1/$C$2)*($E$2^0.5)*(((A8*B8)/2)/(A8+B8))^(2/3))-'Vazão Terraço'!$I$19</f>
        <v>#DIV/0!</v>
      </c>
      <c r="D8" s="2" t="e">
        <f t="shared" si="0"/>
        <v>#DIV/0!</v>
      </c>
      <c r="E8" s="34"/>
      <c r="F8" s="2">
        <f>'Vazão Terraço'!$G$9</f>
        <v>10</v>
      </c>
      <c r="G8" s="2">
        <f t="shared" si="3"/>
        <v>0.04</v>
      </c>
      <c r="H8" s="2" t="e">
        <f>((1/$C$2)*($E$2^0.5)*(((F8*G8)/2)/(F8+G8))^(2/3))-'Vazão Terraço'!$I$19</f>
        <v>#DIV/0!</v>
      </c>
      <c r="I8" s="2" t="e">
        <f t="shared" si="1"/>
        <v>#DIV/0!</v>
      </c>
    </row>
    <row r="9" spans="1:9" x14ac:dyDescent="0.2">
      <c r="A9" s="2">
        <f t="shared" si="2"/>
        <v>0.5</v>
      </c>
      <c r="B9" s="2">
        <f>'Vazão Terraço'!$G$10</f>
        <v>0.7</v>
      </c>
      <c r="C9" s="2" t="e">
        <f>((1/$C$2)*($E$2^0.5)*(((A9*B9)/2)/(A9+B9))^(2/3))-'Vazão Terraço'!$I$19</f>
        <v>#DIV/0!</v>
      </c>
      <c r="D9" s="2" t="e">
        <f t="shared" si="0"/>
        <v>#DIV/0!</v>
      </c>
      <c r="E9" s="34"/>
      <c r="F9" s="2">
        <f>'Vazão Terraço'!$G$9</f>
        <v>10</v>
      </c>
      <c r="G9" s="2">
        <f t="shared" si="3"/>
        <v>0.05</v>
      </c>
      <c r="H9" s="2" t="e">
        <f>((1/$C$2)*($E$2^0.5)*(((F9*G9)/2)/(F9+G9))^(2/3))-'Vazão Terraço'!$I$19</f>
        <v>#DIV/0!</v>
      </c>
      <c r="I9" s="2" t="e">
        <f t="shared" si="1"/>
        <v>#DIV/0!</v>
      </c>
    </row>
    <row r="10" spans="1:9" x14ac:dyDescent="0.2">
      <c r="A10" s="2">
        <f t="shared" si="2"/>
        <v>0.6</v>
      </c>
      <c r="B10" s="2">
        <f>'Vazão Terraço'!$G$10</f>
        <v>0.7</v>
      </c>
      <c r="C10" s="2" t="e">
        <f>((1/$C$2)*($E$2^0.5)*(((A10*B10)/2)/(A10+B10))^(2/3))-'Vazão Terraço'!$I$19</f>
        <v>#DIV/0!</v>
      </c>
      <c r="D10" s="2" t="e">
        <f t="shared" si="0"/>
        <v>#DIV/0!</v>
      </c>
      <c r="E10" s="34"/>
      <c r="F10" s="2">
        <f>'Vazão Terraço'!$G$9</f>
        <v>10</v>
      </c>
      <c r="G10" s="2">
        <f t="shared" si="3"/>
        <v>6.0000000000000005E-2</v>
      </c>
      <c r="H10" s="2" t="e">
        <f>((1/$C$2)*($E$2^0.5)*(((F10*G10)/2)/(F10+G10))^(2/3))-'Vazão Terraço'!$I$19</f>
        <v>#DIV/0!</v>
      </c>
      <c r="I10" s="2" t="e">
        <f t="shared" si="1"/>
        <v>#DIV/0!</v>
      </c>
    </row>
    <row r="11" spans="1:9" x14ac:dyDescent="0.2">
      <c r="A11" s="2">
        <f t="shared" si="2"/>
        <v>0.7</v>
      </c>
      <c r="B11" s="2">
        <f>'Vazão Terraço'!$G$10</f>
        <v>0.7</v>
      </c>
      <c r="C11" s="2" t="e">
        <f>((1/$C$2)*($E$2^0.5)*(((A11*B11)/2)/(A11+B11))^(2/3))-'Vazão Terraço'!$I$19</f>
        <v>#DIV/0!</v>
      </c>
      <c r="D11" s="2" t="e">
        <f t="shared" si="0"/>
        <v>#DIV/0!</v>
      </c>
      <c r="E11" s="34"/>
      <c r="F11" s="2">
        <f>'Vazão Terraço'!$G$9</f>
        <v>10</v>
      </c>
      <c r="G11" s="2">
        <f t="shared" si="3"/>
        <v>7.0000000000000007E-2</v>
      </c>
      <c r="H11" s="2" t="e">
        <f>((1/$C$2)*($E$2^0.5)*(((F11*G11)/2)/(F11+G11))^(2/3))-'Vazão Terraço'!$I$19</f>
        <v>#DIV/0!</v>
      </c>
      <c r="I11" s="2" t="e">
        <f t="shared" si="1"/>
        <v>#DIV/0!</v>
      </c>
    </row>
    <row r="12" spans="1:9" x14ac:dyDescent="0.2">
      <c r="A12" s="2">
        <f t="shared" si="2"/>
        <v>0.79999999999999993</v>
      </c>
      <c r="B12" s="2">
        <f>'Vazão Terraço'!$G$10</f>
        <v>0.7</v>
      </c>
      <c r="C12" s="2" t="e">
        <f>((1/$C$2)*($E$2^0.5)*(((A12*B12)/2)/(A12+B12))^(2/3))-'Vazão Terraço'!$I$19</f>
        <v>#DIV/0!</v>
      </c>
      <c r="D12" s="2" t="e">
        <f t="shared" si="0"/>
        <v>#DIV/0!</v>
      </c>
      <c r="E12" s="34"/>
      <c r="F12" s="2">
        <f>'Vazão Terraço'!$G$9</f>
        <v>10</v>
      </c>
      <c r="G12" s="2">
        <f t="shared" si="3"/>
        <v>0.08</v>
      </c>
      <c r="H12" s="2" t="e">
        <f>((1/$C$2)*($E$2^0.5)*(((F12*G12)/2)/(F12+G12))^(2/3))-'Vazão Terraço'!$I$19</f>
        <v>#DIV/0!</v>
      </c>
      <c r="I12" s="2" t="e">
        <f t="shared" si="1"/>
        <v>#DIV/0!</v>
      </c>
    </row>
    <row r="13" spans="1:9" x14ac:dyDescent="0.2">
      <c r="A13" s="2">
        <f t="shared" si="2"/>
        <v>0.89999999999999991</v>
      </c>
      <c r="B13" s="2">
        <f>'Vazão Terraço'!$G$10</f>
        <v>0.7</v>
      </c>
      <c r="C13" s="2" t="e">
        <f>((1/$C$2)*($E$2^0.5)*(((A13*B13)/2)/(A13+B13))^(2/3))-'Vazão Terraço'!$I$19</f>
        <v>#DIV/0!</v>
      </c>
      <c r="D13" s="2" t="e">
        <f t="shared" si="0"/>
        <v>#DIV/0!</v>
      </c>
      <c r="E13" s="34"/>
      <c r="F13" s="2">
        <f>'Vazão Terraço'!$G$9</f>
        <v>10</v>
      </c>
      <c r="G13" s="2">
        <f t="shared" si="3"/>
        <v>0.09</v>
      </c>
      <c r="H13" s="2" t="e">
        <f>((1/$C$2)*($E$2^0.5)*(((F13*G13)/2)/(F13+G13))^(2/3))-'Vazão Terraço'!$I$19</f>
        <v>#DIV/0!</v>
      </c>
      <c r="I13" s="2" t="e">
        <f t="shared" si="1"/>
        <v>#DIV/0!</v>
      </c>
    </row>
    <row r="14" spans="1:9" x14ac:dyDescent="0.2">
      <c r="A14" s="2">
        <f t="shared" si="2"/>
        <v>0.99999999999999989</v>
      </c>
      <c r="B14" s="2">
        <f>'Vazão Terraço'!$G$10</f>
        <v>0.7</v>
      </c>
      <c r="C14" s="2" t="e">
        <f>((1/$C$2)*($E$2^0.5)*(((A14*B14)/2)/(A14+B14))^(2/3))-'Vazão Terraço'!$I$19</f>
        <v>#DIV/0!</v>
      </c>
      <c r="D14" s="2" t="e">
        <f t="shared" si="0"/>
        <v>#DIV/0!</v>
      </c>
      <c r="E14" s="34"/>
      <c r="F14" s="2">
        <f>'Vazão Terraço'!$G$9</f>
        <v>10</v>
      </c>
      <c r="G14" s="2">
        <f t="shared" si="3"/>
        <v>9.9999999999999992E-2</v>
      </c>
      <c r="H14" s="2" t="e">
        <f>((1/$C$2)*($E$2^0.5)*(((F14*G14)/2)/(F14+G14))^(2/3))-'Vazão Terraço'!$I$19</f>
        <v>#DIV/0!</v>
      </c>
      <c r="I14" s="2" t="e">
        <f t="shared" si="1"/>
        <v>#DIV/0!</v>
      </c>
    </row>
    <row r="15" spans="1:9" x14ac:dyDescent="0.2">
      <c r="A15" s="2">
        <f t="shared" si="2"/>
        <v>1.0999999999999999</v>
      </c>
      <c r="B15" s="2">
        <f>'Vazão Terraço'!$G$10</f>
        <v>0.7</v>
      </c>
      <c r="C15" s="2" t="e">
        <f>((1/$C$2)*($E$2^0.5)*(((A15*B15)/2)/(A15+B15))^(2/3))-'Vazão Terraço'!$I$19</f>
        <v>#DIV/0!</v>
      </c>
      <c r="D15" s="2" t="e">
        <f t="shared" si="0"/>
        <v>#DIV/0!</v>
      </c>
      <c r="E15" s="34"/>
      <c r="F15" s="2">
        <f>'Vazão Terraço'!$G$9</f>
        <v>10</v>
      </c>
      <c r="G15" s="2">
        <f t="shared" si="3"/>
        <v>0.10999999999999999</v>
      </c>
      <c r="H15" s="2" t="e">
        <f>((1/$C$2)*($E$2^0.5)*(((F15*G15)/2)/(F15+G15))^(2/3))-'Vazão Terraço'!$I$19</f>
        <v>#DIV/0!</v>
      </c>
      <c r="I15" s="2" t="e">
        <f t="shared" si="1"/>
        <v>#DIV/0!</v>
      </c>
    </row>
    <row r="16" spans="1:9" x14ac:dyDescent="0.2">
      <c r="A16" s="2">
        <f t="shared" si="2"/>
        <v>1.2</v>
      </c>
      <c r="B16" s="2">
        <f>'Vazão Terraço'!$G$10</f>
        <v>0.7</v>
      </c>
      <c r="C16" s="2" t="e">
        <f>((1/$C$2)*($E$2^0.5)*(((A16*B16)/2)/(A16+B16))^(2/3))-'Vazão Terraço'!$I$19</f>
        <v>#DIV/0!</v>
      </c>
      <c r="D16" s="2" t="e">
        <f t="shared" si="0"/>
        <v>#DIV/0!</v>
      </c>
      <c r="E16" s="34"/>
      <c r="F16" s="2">
        <f>'Vazão Terraço'!$G$9</f>
        <v>10</v>
      </c>
      <c r="G16" s="2">
        <f t="shared" si="3"/>
        <v>0.11999999999999998</v>
      </c>
      <c r="H16" s="2" t="e">
        <f>((1/$C$2)*($E$2^0.5)*(((F16*G16)/2)/(F16+G16))^(2/3))-'Vazão Terraço'!$I$19</f>
        <v>#DIV/0!</v>
      </c>
      <c r="I16" s="2" t="e">
        <f t="shared" si="1"/>
        <v>#DIV/0!</v>
      </c>
    </row>
    <row r="17" spans="1:9" x14ac:dyDescent="0.2">
      <c r="A17" s="2">
        <f t="shared" si="2"/>
        <v>1.3</v>
      </c>
      <c r="B17" s="2">
        <f>'Vazão Terraço'!$G$10</f>
        <v>0.7</v>
      </c>
      <c r="C17" s="2" t="e">
        <f>((1/$C$2)*($E$2^0.5)*(((A17*B17)/2)/(A17+B17))^(2/3))-'Vazão Terraço'!$I$19</f>
        <v>#DIV/0!</v>
      </c>
      <c r="D17" s="2" t="e">
        <f t="shared" si="0"/>
        <v>#DIV/0!</v>
      </c>
      <c r="E17" s="34"/>
      <c r="F17" s="2">
        <f>'Vazão Terraço'!$G$9</f>
        <v>10</v>
      </c>
      <c r="G17" s="2">
        <f t="shared" si="3"/>
        <v>0.12999999999999998</v>
      </c>
      <c r="H17" s="2" t="e">
        <f>((1/$C$2)*($E$2^0.5)*(((F17*G17)/2)/(F17+G17))^(2/3))-'Vazão Terraço'!$I$19</f>
        <v>#DIV/0!</v>
      </c>
      <c r="I17" s="2" t="e">
        <f t="shared" si="1"/>
        <v>#DIV/0!</v>
      </c>
    </row>
    <row r="18" spans="1:9" x14ac:dyDescent="0.2">
      <c r="A18" s="2">
        <f t="shared" si="2"/>
        <v>1.4000000000000001</v>
      </c>
      <c r="B18" s="2">
        <f>'Vazão Terraço'!$G$10</f>
        <v>0.7</v>
      </c>
      <c r="C18" s="2" t="e">
        <f>((1/$C$2)*($E$2^0.5)*(((A18*B18)/2)/(A18+B18))^(2/3))-'Vazão Terraço'!$I$19</f>
        <v>#DIV/0!</v>
      </c>
      <c r="D18" s="2" t="e">
        <f t="shared" si="0"/>
        <v>#DIV/0!</v>
      </c>
      <c r="E18" s="34"/>
      <c r="F18" s="2">
        <f>'Vazão Terraço'!$G$9</f>
        <v>10</v>
      </c>
      <c r="G18" s="2">
        <f t="shared" si="3"/>
        <v>0.13999999999999999</v>
      </c>
      <c r="H18" s="2" t="e">
        <f>((1/$C$2)*($E$2^0.5)*(((F18*G18)/2)/(F18+G18))^(2/3))-'Vazão Terraço'!$I$19</f>
        <v>#DIV/0!</v>
      </c>
      <c r="I18" s="2" t="e">
        <f t="shared" si="1"/>
        <v>#DIV/0!</v>
      </c>
    </row>
    <row r="19" spans="1:9" x14ac:dyDescent="0.2">
      <c r="A19" s="2">
        <f t="shared" si="2"/>
        <v>1.5000000000000002</v>
      </c>
      <c r="B19" s="2">
        <f>'Vazão Terraço'!$G$10</f>
        <v>0.7</v>
      </c>
      <c r="C19" s="2" t="e">
        <f>((1/$C$2)*($E$2^0.5)*(((A19*B19)/2)/(A19+B19))^(2/3))-'Vazão Terraço'!$I$19</f>
        <v>#DIV/0!</v>
      </c>
      <c r="D19" s="2" t="e">
        <f t="shared" si="0"/>
        <v>#DIV/0!</v>
      </c>
      <c r="E19" s="34"/>
      <c r="F19" s="2">
        <f>'Vazão Terraço'!$G$9</f>
        <v>10</v>
      </c>
      <c r="G19" s="2">
        <f t="shared" si="3"/>
        <v>0.15</v>
      </c>
      <c r="H19" s="2" t="e">
        <f>((1/$C$2)*($E$2^0.5)*(((F19*G19)/2)/(F19+G19))^(2/3))-'Vazão Terraço'!$I$19</f>
        <v>#DIV/0!</v>
      </c>
      <c r="I19" s="2" t="e">
        <f t="shared" si="1"/>
        <v>#DIV/0!</v>
      </c>
    </row>
    <row r="20" spans="1:9" x14ac:dyDescent="0.2">
      <c r="A20" s="2">
        <f t="shared" si="2"/>
        <v>1.6000000000000003</v>
      </c>
      <c r="B20" s="2">
        <f>'Vazão Terraço'!$G$10</f>
        <v>0.7</v>
      </c>
      <c r="C20" s="2" t="e">
        <f>((1/$C$2)*($E$2^0.5)*(((A20*B20)/2)/(A20+B20))^(2/3))-'Vazão Terraço'!$I$19</f>
        <v>#DIV/0!</v>
      </c>
      <c r="D20" s="2" t="e">
        <f t="shared" si="0"/>
        <v>#DIV/0!</v>
      </c>
      <c r="E20" s="34"/>
      <c r="F20" s="2">
        <f>'Vazão Terraço'!$G$9</f>
        <v>10</v>
      </c>
      <c r="G20" s="2">
        <f t="shared" si="3"/>
        <v>0.16</v>
      </c>
      <c r="H20" s="2" t="e">
        <f>((1/$C$2)*($E$2^0.5)*(((F20*G20)/2)/(F20+G20))^(2/3))-'Vazão Terraço'!$I$19</f>
        <v>#DIV/0!</v>
      </c>
      <c r="I20" s="2" t="e">
        <f t="shared" si="1"/>
        <v>#DIV/0!</v>
      </c>
    </row>
    <row r="21" spans="1:9" x14ac:dyDescent="0.2">
      <c r="A21" s="2">
        <f t="shared" si="2"/>
        <v>1.7000000000000004</v>
      </c>
      <c r="B21" s="2">
        <f>'Vazão Terraço'!$G$10</f>
        <v>0.7</v>
      </c>
      <c r="C21" s="2" t="e">
        <f>((1/$C$2)*($E$2^0.5)*(((A21*B21)/2)/(A21+B21))^(2/3))-'Vazão Terraço'!$I$19</f>
        <v>#DIV/0!</v>
      </c>
      <c r="D21" s="2" t="e">
        <f t="shared" si="0"/>
        <v>#DIV/0!</v>
      </c>
      <c r="E21" s="34"/>
      <c r="F21" s="2">
        <f>'Vazão Terraço'!$G$9</f>
        <v>10</v>
      </c>
      <c r="G21" s="2">
        <f t="shared" si="3"/>
        <v>0.17</v>
      </c>
      <c r="H21" s="2" t="e">
        <f>((1/$C$2)*($E$2^0.5)*(((F21*G21)/2)/(F21+G21))^(2/3))-'Vazão Terraço'!$I$19</f>
        <v>#DIV/0!</v>
      </c>
      <c r="I21" s="2" t="e">
        <f t="shared" si="1"/>
        <v>#DIV/0!</v>
      </c>
    </row>
    <row r="22" spans="1:9" x14ac:dyDescent="0.2">
      <c r="A22" s="2">
        <f t="shared" si="2"/>
        <v>1.8000000000000005</v>
      </c>
      <c r="B22" s="2">
        <f>'Vazão Terraço'!$G$10</f>
        <v>0.7</v>
      </c>
      <c r="C22" s="2" t="e">
        <f>((1/$C$2)*($E$2^0.5)*(((A22*B22)/2)/(A22+B22))^(2/3))-'Vazão Terraço'!$I$19</f>
        <v>#DIV/0!</v>
      </c>
      <c r="D22" s="2" t="e">
        <f t="shared" ref="D22:D37" si="4">ABS(C22)</f>
        <v>#DIV/0!</v>
      </c>
      <c r="E22" s="34"/>
      <c r="F22" s="2">
        <f>'Vazão Terraço'!$G$9</f>
        <v>10</v>
      </c>
      <c r="G22" s="2">
        <f t="shared" si="3"/>
        <v>0.18000000000000002</v>
      </c>
      <c r="H22" s="2" t="e">
        <f>((1/$C$2)*($E$2^0.5)*(((F22*G22)/2)/(F22+G22))^(2/3))-'Vazão Terraço'!$I$19</f>
        <v>#DIV/0!</v>
      </c>
      <c r="I22" s="2" t="e">
        <f t="shared" ref="I22:I37" si="5">ABS(H22)</f>
        <v>#DIV/0!</v>
      </c>
    </row>
    <row r="23" spans="1:9" x14ac:dyDescent="0.2">
      <c r="A23" s="2">
        <f t="shared" ref="A23:A38" si="6">A22+0.1</f>
        <v>1.9000000000000006</v>
      </c>
      <c r="B23" s="2">
        <f>'Vazão Terraço'!$G$10</f>
        <v>0.7</v>
      </c>
      <c r="C23" s="2" t="e">
        <f>((1/$C$2)*($E$2^0.5)*(((A23*B23)/2)/(A23+B23))^(2/3))-'Vazão Terraço'!$I$19</f>
        <v>#DIV/0!</v>
      </c>
      <c r="D23" s="2" t="e">
        <f t="shared" si="4"/>
        <v>#DIV/0!</v>
      </c>
      <c r="E23" s="34"/>
      <c r="F23" s="2">
        <f>'Vazão Terraço'!$G$9</f>
        <v>10</v>
      </c>
      <c r="G23" s="2">
        <f t="shared" ref="G23:G38" si="7">G22+0.01</f>
        <v>0.19000000000000003</v>
      </c>
      <c r="H23" s="2" t="e">
        <f>((1/$C$2)*($E$2^0.5)*(((F23*G23)/2)/(F23+G23))^(2/3))-'Vazão Terraço'!$I$19</f>
        <v>#DIV/0!</v>
      </c>
      <c r="I23" s="2" t="e">
        <f t="shared" si="5"/>
        <v>#DIV/0!</v>
      </c>
    </row>
    <row r="24" spans="1:9" x14ac:dyDescent="0.2">
      <c r="A24" s="2">
        <f t="shared" si="6"/>
        <v>2.0000000000000004</v>
      </c>
      <c r="B24" s="2">
        <f>'Vazão Terraço'!$G$10</f>
        <v>0.7</v>
      </c>
      <c r="C24" s="2" t="e">
        <f>((1/$C$2)*($E$2^0.5)*(((A24*B24)/2)/(A24+B24))^(2/3))-'Vazão Terraço'!$I$19</f>
        <v>#DIV/0!</v>
      </c>
      <c r="D24" s="2" t="e">
        <f t="shared" si="4"/>
        <v>#DIV/0!</v>
      </c>
      <c r="E24" s="34"/>
      <c r="F24" s="2">
        <f>'Vazão Terraço'!$G$9</f>
        <v>10</v>
      </c>
      <c r="G24" s="2">
        <f t="shared" si="7"/>
        <v>0.20000000000000004</v>
      </c>
      <c r="H24" s="2" t="e">
        <f>((1/$C$2)*($E$2^0.5)*(((F24*G24)/2)/(F24+G24))^(2/3))-'Vazão Terraço'!$I$19</f>
        <v>#DIV/0!</v>
      </c>
      <c r="I24" s="2" t="e">
        <f t="shared" si="5"/>
        <v>#DIV/0!</v>
      </c>
    </row>
    <row r="25" spans="1:9" x14ac:dyDescent="0.2">
      <c r="A25" s="2">
        <f t="shared" si="6"/>
        <v>2.1000000000000005</v>
      </c>
      <c r="B25" s="2">
        <f>'Vazão Terraço'!$G$10</f>
        <v>0.7</v>
      </c>
      <c r="C25" s="2" t="e">
        <f>((1/$C$2)*($E$2^0.5)*(((A25*B25)/2)/(A25+B25))^(2/3))-'Vazão Terraço'!$I$19</f>
        <v>#DIV/0!</v>
      </c>
      <c r="D25" s="2" t="e">
        <f t="shared" si="4"/>
        <v>#DIV/0!</v>
      </c>
      <c r="E25" s="34"/>
      <c r="F25" s="2">
        <f>'Vazão Terraço'!$G$9</f>
        <v>10</v>
      </c>
      <c r="G25" s="2">
        <f t="shared" si="7"/>
        <v>0.21000000000000005</v>
      </c>
      <c r="H25" s="2" t="e">
        <f>((1/$C$2)*($E$2^0.5)*(((F25*G25)/2)/(F25+G25))^(2/3))-'Vazão Terraço'!$I$19</f>
        <v>#DIV/0!</v>
      </c>
      <c r="I25" s="2" t="e">
        <f t="shared" si="5"/>
        <v>#DIV/0!</v>
      </c>
    </row>
    <row r="26" spans="1:9" x14ac:dyDescent="0.2">
      <c r="A26" s="2">
        <f t="shared" si="6"/>
        <v>2.2000000000000006</v>
      </c>
      <c r="B26" s="2">
        <f>'Vazão Terraço'!$G$10</f>
        <v>0.7</v>
      </c>
      <c r="C26" s="2" t="e">
        <f>((1/$C$2)*($E$2^0.5)*(((A26*B26)/2)/(A26+B26))^(2/3))-'Vazão Terraço'!$I$19</f>
        <v>#DIV/0!</v>
      </c>
      <c r="D26" s="2" t="e">
        <f t="shared" si="4"/>
        <v>#DIV/0!</v>
      </c>
      <c r="E26" s="34"/>
      <c r="F26" s="2">
        <f>'Vazão Terraço'!$G$9</f>
        <v>10</v>
      </c>
      <c r="G26" s="2">
        <f t="shared" si="7"/>
        <v>0.22000000000000006</v>
      </c>
      <c r="H26" s="2" t="e">
        <f>((1/$C$2)*($E$2^0.5)*(((F26*G26)/2)/(F26+G26))^(2/3))-'Vazão Terraço'!$I$19</f>
        <v>#DIV/0!</v>
      </c>
      <c r="I26" s="2" t="e">
        <f t="shared" si="5"/>
        <v>#DIV/0!</v>
      </c>
    </row>
    <row r="27" spans="1:9" x14ac:dyDescent="0.2">
      <c r="A27" s="2">
        <f t="shared" si="6"/>
        <v>2.3000000000000007</v>
      </c>
      <c r="B27" s="2">
        <f>'Vazão Terraço'!$G$10</f>
        <v>0.7</v>
      </c>
      <c r="C27" s="2" t="e">
        <f>((1/$C$2)*($E$2^0.5)*(((A27*B27)/2)/(A27+B27))^(2/3))-'Vazão Terraço'!$I$19</f>
        <v>#DIV/0!</v>
      </c>
      <c r="D27" s="2" t="e">
        <f t="shared" si="4"/>
        <v>#DIV/0!</v>
      </c>
      <c r="E27" s="34"/>
      <c r="F27" s="2">
        <f>'Vazão Terraço'!$G$9</f>
        <v>10</v>
      </c>
      <c r="G27" s="2">
        <f t="shared" si="7"/>
        <v>0.23000000000000007</v>
      </c>
      <c r="H27" s="2" t="e">
        <f>((1/$C$2)*($E$2^0.5)*(((F27*G27)/2)/(F27+G27))^(2/3))-'Vazão Terraço'!$I$19</f>
        <v>#DIV/0!</v>
      </c>
      <c r="I27" s="2" t="e">
        <f t="shared" si="5"/>
        <v>#DIV/0!</v>
      </c>
    </row>
    <row r="28" spans="1:9" x14ac:dyDescent="0.2">
      <c r="A28" s="2">
        <f t="shared" si="6"/>
        <v>2.4000000000000008</v>
      </c>
      <c r="B28" s="2">
        <f>'Vazão Terraço'!$G$10</f>
        <v>0.7</v>
      </c>
      <c r="C28" s="2" t="e">
        <f>((1/$C$2)*($E$2^0.5)*(((A28*B28)/2)/(A28+B28))^(2/3))-'Vazão Terraço'!$I$19</f>
        <v>#DIV/0!</v>
      </c>
      <c r="D28" s="2" t="e">
        <f t="shared" si="4"/>
        <v>#DIV/0!</v>
      </c>
      <c r="E28" s="34"/>
      <c r="F28" s="2">
        <f>'Vazão Terraço'!$G$9</f>
        <v>10</v>
      </c>
      <c r="G28" s="2">
        <f t="shared" si="7"/>
        <v>0.24000000000000007</v>
      </c>
      <c r="H28" s="2" t="e">
        <f>((1/$C$2)*($E$2^0.5)*(((F28*G28)/2)/(F28+G28))^(2/3))-'Vazão Terraço'!$I$19</f>
        <v>#DIV/0!</v>
      </c>
      <c r="I28" s="2" t="e">
        <f t="shared" si="5"/>
        <v>#DIV/0!</v>
      </c>
    </row>
    <row r="29" spans="1:9" x14ac:dyDescent="0.2">
      <c r="A29" s="2">
        <f t="shared" si="6"/>
        <v>2.5000000000000009</v>
      </c>
      <c r="B29" s="2">
        <f>'Vazão Terraço'!$G$10</f>
        <v>0.7</v>
      </c>
      <c r="C29" s="2" t="e">
        <f>((1/$C$2)*($E$2^0.5)*(((A29*B29)/2)/(A29+B29))^(2/3))-'Vazão Terraço'!$I$19</f>
        <v>#DIV/0!</v>
      </c>
      <c r="D29" s="2" t="e">
        <f t="shared" si="4"/>
        <v>#DIV/0!</v>
      </c>
      <c r="E29" s="34"/>
      <c r="F29" s="2">
        <f>'Vazão Terraço'!$G$9</f>
        <v>10</v>
      </c>
      <c r="G29" s="2">
        <f t="shared" si="7"/>
        <v>0.25000000000000006</v>
      </c>
      <c r="H29" s="2" t="e">
        <f>((1/$C$2)*($E$2^0.5)*(((F29*G29)/2)/(F29+G29))^(2/3))-'Vazão Terraço'!$I$19</f>
        <v>#DIV/0!</v>
      </c>
      <c r="I29" s="2" t="e">
        <f t="shared" si="5"/>
        <v>#DIV/0!</v>
      </c>
    </row>
    <row r="30" spans="1:9" x14ac:dyDescent="0.2">
      <c r="A30" s="2">
        <f t="shared" si="6"/>
        <v>2.600000000000001</v>
      </c>
      <c r="B30" s="2">
        <f>'Vazão Terraço'!$G$10</f>
        <v>0.7</v>
      </c>
      <c r="C30" s="2" t="e">
        <f>((1/$C$2)*($E$2^0.5)*(((A30*B30)/2)/(A30+B30))^(2/3))-'Vazão Terraço'!$I$19</f>
        <v>#DIV/0!</v>
      </c>
      <c r="D30" s="2" t="e">
        <f t="shared" si="4"/>
        <v>#DIV/0!</v>
      </c>
      <c r="E30" s="34"/>
      <c r="F30" s="2">
        <f>'Vazão Terraço'!$G$9</f>
        <v>10</v>
      </c>
      <c r="G30" s="2">
        <f t="shared" si="7"/>
        <v>0.26000000000000006</v>
      </c>
      <c r="H30" s="2" t="e">
        <f>((1/$C$2)*($E$2^0.5)*(((F30*G30)/2)/(F30+G30))^(2/3))-'Vazão Terraço'!$I$19</f>
        <v>#DIV/0!</v>
      </c>
      <c r="I30" s="2" t="e">
        <f t="shared" si="5"/>
        <v>#DIV/0!</v>
      </c>
    </row>
    <row r="31" spans="1:9" x14ac:dyDescent="0.2">
      <c r="A31" s="2">
        <f t="shared" si="6"/>
        <v>2.7000000000000011</v>
      </c>
      <c r="B31" s="2">
        <f>'Vazão Terraço'!$G$10</f>
        <v>0.7</v>
      </c>
      <c r="C31" s="2" t="e">
        <f>((1/$C$2)*($E$2^0.5)*(((A31*B31)/2)/(A31+B31))^(2/3))-'Vazão Terraço'!$I$19</f>
        <v>#DIV/0!</v>
      </c>
      <c r="D31" s="2" t="e">
        <f t="shared" si="4"/>
        <v>#DIV/0!</v>
      </c>
      <c r="E31" s="34"/>
      <c r="F31" s="2">
        <f>'Vazão Terraço'!$G$9</f>
        <v>10</v>
      </c>
      <c r="G31" s="2">
        <f t="shared" si="7"/>
        <v>0.27000000000000007</v>
      </c>
      <c r="H31" s="2" t="e">
        <f>((1/$C$2)*($E$2^0.5)*(((F31*G31)/2)/(F31+G31))^(2/3))-'Vazão Terraço'!$I$19</f>
        <v>#DIV/0!</v>
      </c>
      <c r="I31" s="2" t="e">
        <f t="shared" si="5"/>
        <v>#DIV/0!</v>
      </c>
    </row>
    <row r="32" spans="1:9" x14ac:dyDescent="0.2">
      <c r="A32" s="2">
        <f t="shared" si="6"/>
        <v>2.8000000000000012</v>
      </c>
      <c r="B32" s="2">
        <f>'Vazão Terraço'!$G$10</f>
        <v>0.7</v>
      </c>
      <c r="C32" s="2" t="e">
        <f>((1/$C$2)*($E$2^0.5)*(((A32*B32)/2)/(A32+B32))^(2/3))-'Vazão Terraço'!$I$19</f>
        <v>#DIV/0!</v>
      </c>
      <c r="D32" s="2" t="e">
        <f t="shared" si="4"/>
        <v>#DIV/0!</v>
      </c>
      <c r="E32" s="34"/>
      <c r="F32" s="2">
        <f>'Vazão Terraço'!$G$9</f>
        <v>10</v>
      </c>
      <c r="G32" s="2">
        <f t="shared" si="7"/>
        <v>0.28000000000000008</v>
      </c>
      <c r="H32" s="2" t="e">
        <f>((1/$C$2)*($E$2^0.5)*(((F32*G32)/2)/(F32+G32))^(2/3))-'Vazão Terraço'!$I$19</f>
        <v>#DIV/0!</v>
      </c>
      <c r="I32" s="2" t="e">
        <f t="shared" si="5"/>
        <v>#DIV/0!</v>
      </c>
    </row>
    <row r="33" spans="1:9" x14ac:dyDescent="0.2">
      <c r="A33" s="2">
        <f t="shared" si="6"/>
        <v>2.9000000000000012</v>
      </c>
      <c r="B33" s="2">
        <f>'Vazão Terraço'!$G$10</f>
        <v>0.7</v>
      </c>
      <c r="C33" s="2" t="e">
        <f>((1/$C$2)*($E$2^0.5)*(((A33*B33)/2)/(A33+B33))^(2/3))-'Vazão Terraço'!$I$19</f>
        <v>#DIV/0!</v>
      </c>
      <c r="D33" s="2" t="e">
        <f t="shared" si="4"/>
        <v>#DIV/0!</v>
      </c>
      <c r="E33" s="34"/>
      <c r="F33" s="2">
        <f>'Vazão Terraço'!$G$9</f>
        <v>10</v>
      </c>
      <c r="G33" s="2">
        <f t="shared" si="7"/>
        <v>0.29000000000000009</v>
      </c>
      <c r="H33" s="2" t="e">
        <f>((1/$C$2)*($E$2^0.5)*(((F33*G33)/2)/(F33+G33))^(2/3))-'Vazão Terraço'!$I$19</f>
        <v>#DIV/0!</v>
      </c>
      <c r="I33" s="2" t="e">
        <f t="shared" si="5"/>
        <v>#DIV/0!</v>
      </c>
    </row>
    <row r="34" spans="1:9" x14ac:dyDescent="0.2">
      <c r="A34" s="2">
        <f t="shared" si="6"/>
        <v>3.0000000000000013</v>
      </c>
      <c r="B34" s="2">
        <f>'Vazão Terraço'!$G$10</f>
        <v>0.7</v>
      </c>
      <c r="C34" s="2" t="e">
        <f>((1/$C$2)*($E$2^0.5)*(((A34*B34)/2)/(A34+B34))^(2/3))-'Vazão Terraço'!$I$19</f>
        <v>#DIV/0!</v>
      </c>
      <c r="D34" s="2" t="e">
        <f t="shared" si="4"/>
        <v>#DIV/0!</v>
      </c>
      <c r="E34" s="34"/>
      <c r="F34" s="2">
        <f>'Vazão Terraço'!$G$9</f>
        <v>10</v>
      </c>
      <c r="G34" s="2">
        <f t="shared" si="7"/>
        <v>0.3000000000000001</v>
      </c>
      <c r="H34" s="2" t="e">
        <f>((1/$C$2)*($E$2^0.5)*(((F34*G34)/2)/(F34+G34))^(2/3))-'Vazão Terraço'!$I$19</f>
        <v>#DIV/0!</v>
      </c>
      <c r="I34" s="2" t="e">
        <f t="shared" si="5"/>
        <v>#DIV/0!</v>
      </c>
    </row>
    <row r="35" spans="1:9" x14ac:dyDescent="0.2">
      <c r="A35" s="2">
        <f t="shared" si="6"/>
        <v>3.1000000000000014</v>
      </c>
      <c r="B35" s="2">
        <f>'Vazão Terraço'!$G$10</f>
        <v>0.7</v>
      </c>
      <c r="C35" s="2" t="e">
        <f>((1/$C$2)*($E$2^0.5)*(((A35*B35)/2)/(A35+B35))^(2/3))-'Vazão Terraço'!$I$19</f>
        <v>#DIV/0!</v>
      </c>
      <c r="D35" s="2" t="e">
        <f t="shared" si="4"/>
        <v>#DIV/0!</v>
      </c>
      <c r="E35" s="34"/>
      <c r="F35" s="2">
        <f>'Vazão Terraço'!$G$9</f>
        <v>10</v>
      </c>
      <c r="G35" s="2">
        <f t="shared" si="7"/>
        <v>0.31000000000000011</v>
      </c>
      <c r="H35" s="2" t="e">
        <f>((1/$C$2)*($E$2^0.5)*(((F35*G35)/2)/(F35+G35))^(2/3))-'Vazão Terraço'!$I$19</f>
        <v>#DIV/0!</v>
      </c>
      <c r="I35" s="2" t="e">
        <f t="shared" si="5"/>
        <v>#DIV/0!</v>
      </c>
    </row>
    <row r="36" spans="1:9" x14ac:dyDescent="0.2">
      <c r="A36" s="2">
        <f t="shared" si="6"/>
        <v>3.2000000000000015</v>
      </c>
      <c r="B36" s="2">
        <f>'Vazão Terraço'!$G$10</f>
        <v>0.7</v>
      </c>
      <c r="C36" s="2" t="e">
        <f>((1/$C$2)*($E$2^0.5)*(((A36*B36)/2)/(A36+B36))^(2/3))-'Vazão Terraço'!$I$19</f>
        <v>#DIV/0!</v>
      </c>
      <c r="D36" s="2" t="e">
        <f t="shared" si="4"/>
        <v>#DIV/0!</v>
      </c>
      <c r="E36" s="34"/>
      <c r="F36" s="2">
        <f>'Vazão Terraço'!$G$9</f>
        <v>10</v>
      </c>
      <c r="G36" s="2">
        <f t="shared" si="7"/>
        <v>0.32000000000000012</v>
      </c>
      <c r="H36" s="2" t="e">
        <f>((1/$C$2)*($E$2^0.5)*(((F36*G36)/2)/(F36+G36))^(2/3))-'Vazão Terraço'!$I$19</f>
        <v>#DIV/0!</v>
      </c>
      <c r="I36" s="2" t="e">
        <f t="shared" si="5"/>
        <v>#DIV/0!</v>
      </c>
    </row>
    <row r="37" spans="1:9" x14ac:dyDescent="0.2">
      <c r="A37" s="2">
        <f t="shared" si="6"/>
        <v>3.3000000000000016</v>
      </c>
      <c r="B37" s="2">
        <f>'Vazão Terraço'!$G$10</f>
        <v>0.7</v>
      </c>
      <c r="C37" s="2" t="e">
        <f>((1/$C$2)*($E$2^0.5)*(((A37*B37)/2)/(A37+B37))^(2/3))-'Vazão Terraço'!$I$19</f>
        <v>#DIV/0!</v>
      </c>
      <c r="D37" s="2" t="e">
        <f t="shared" si="4"/>
        <v>#DIV/0!</v>
      </c>
      <c r="E37" s="34"/>
      <c r="F37" s="2">
        <f>'Vazão Terraço'!$G$9</f>
        <v>10</v>
      </c>
      <c r="G37" s="2">
        <f t="shared" si="7"/>
        <v>0.33000000000000013</v>
      </c>
      <c r="H37" s="2" t="e">
        <f>((1/$C$2)*($E$2^0.5)*(((F37*G37)/2)/(F37+G37))^(2/3))-'Vazão Terraço'!$I$19</f>
        <v>#DIV/0!</v>
      </c>
      <c r="I37" s="2" t="e">
        <f t="shared" si="5"/>
        <v>#DIV/0!</v>
      </c>
    </row>
    <row r="38" spans="1:9" x14ac:dyDescent="0.2">
      <c r="A38" s="2">
        <f t="shared" si="6"/>
        <v>3.4000000000000017</v>
      </c>
      <c r="B38" s="2">
        <f>'Vazão Terraço'!$G$10</f>
        <v>0.7</v>
      </c>
      <c r="C38" s="2" t="e">
        <f>((1/$C$2)*($E$2^0.5)*(((A38*B38)/2)/(A38+B38))^(2/3))-'Vazão Terraço'!$I$19</f>
        <v>#DIV/0!</v>
      </c>
      <c r="D38" s="2" t="e">
        <f t="shared" ref="D38:D53" si="8">ABS(C38)</f>
        <v>#DIV/0!</v>
      </c>
      <c r="E38" s="34"/>
      <c r="F38" s="2">
        <f>'Vazão Terraço'!$G$9</f>
        <v>10</v>
      </c>
      <c r="G38" s="2">
        <f t="shared" si="7"/>
        <v>0.34000000000000014</v>
      </c>
      <c r="H38" s="2" t="e">
        <f>((1/$C$2)*($E$2^0.5)*(((F38*G38)/2)/(F38+G38))^(2/3))-'Vazão Terraço'!$I$19</f>
        <v>#DIV/0!</v>
      </c>
      <c r="I38" s="2" t="e">
        <f t="shared" ref="I38:I53" si="9">ABS(H38)</f>
        <v>#DIV/0!</v>
      </c>
    </row>
    <row r="39" spans="1:9" x14ac:dyDescent="0.2">
      <c r="A39" s="2">
        <f t="shared" ref="A39:A54" si="10">A38+0.1</f>
        <v>3.5000000000000018</v>
      </c>
      <c r="B39" s="2">
        <f>'Vazão Terraço'!$G$10</f>
        <v>0.7</v>
      </c>
      <c r="C39" s="2" t="e">
        <f>((1/$C$2)*($E$2^0.5)*(((A39*B39)/2)/(A39+B39))^(2/3))-'Vazão Terraço'!$I$19</f>
        <v>#DIV/0!</v>
      </c>
      <c r="D39" s="2" t="e">
        <f t="shared" si="8"/>
        <v>#DIV/0!</v>
      </c>
      <c r="E39" s="34"/>
      <c r="F39" s="2">
        <f>'Vazão Terraço'!$G$9</f>
        <v>10</v>
      </c>
      <c r="G39" s="2">
        <f t="shared" ref="G39:G54" si="11">G38+0.01</f>
        <v>0.35000000000000014</v>
      </c>
      <c r="H39" s="2" t="e">
        <f>((1/$C$2)*($E$2^0.5)*(((F39*G39)/2)/(F39+G39))^(2/3))-'Vazão Terraço'!$I$19</f>
        <v>#DIV/0!</v>
      </c>
      <c r="I39" s="2" t="e">
        <f t="shared" si="9"/>
        <v>#DIV/0!</v>
      </c>
    </row>
    <row r="40" spans="1:9" x14ac:dyDescent="0.2">
      <c r="A40" s="2">
        <f t="shared" si="10"/>
        <v>3.6000000000000019</v>
      </c>
      <c r="B40" s="2">
        <f>'Vazão Terraço'!$G$10</f>
        <v>0.7</v>
      </c>
      <c r="C40" s="2" t="e">
        <f>((1/$C$2)*($E$2^0.5)*(((A40*B40)/2)/(A40+B40))^(2/3))-'Vazão Terraço'!$I$19</f>
        <v>#DIV/0!</v>
      </c>
      <c r="D40" s="2" t="e">
        <f t="shared" si="8"/>
        <v>#DIV/0!</v>
      </c>
      <c r="E40" s="34"/>
      <c r="F40" s="2">
        <f>'Vazão Terraço'!$G$9</f>
        <v>10</v>
      </c>
      <c r="G40" s="2">
        <f t="shared" si="11"/>
        <v>0.36000000000000015</v>
      </c>
      <c r="H40" s="2" t="e">
        <f>((1/$C$2)*($E$2^0.5)*(((F40*G40)/2)/(F40+G40))^(2/3))-'Vazão Terraço'!$I$19</f>
        <v>#DIV/0!</v>
      </c>
      <c r="I40" s="2" t="e">
        <f t="shared" si="9"/>
        <v>#DIV/0!</v>
      </c>
    </row>
    <row r="41" spans="1:9" x14ac:dyDescent="0.2">
      <c r="A41" s="2">
        <f t="shared" si="10"/>
        <v>3.700000000000002</v>
      </c>
      <c r="B41" s="2">
        <f>'Vazão Terraço'!$G$10</f>
        <v>0.7</v>
      </c>
      <c r="C41" s="2" t="e">
        <f>((1/$C$2)*($E$2^0.5)*(((A41*B41)/2)/(A41+B41))^(2/3))-'Vazão Terraço'!$I$19</f>
        <v>#DIV/0!</v>
      </c>
      <c r="D41" s="2" t="e">
        <f t="shared" si="8"/>
        <v>#DIV/0!</v>
      </c>
      <c r="E41" s="34"/>
      <c r="F41" s="2">
        <f>'Vazão Terraço'!$G$9</f>
        <v>10</v>
      </c>
      <c r="G41" s="2">
        <f t="shared" si="11"/>
        <v>0.37000000000000016</v>
      </c>
      <c r="H41" s="2" t="e">
        <f>((1/$C$2)*($E$2^0.5)*(((F41*G41)/2)/(F41+G41))^(2/3))-'Vazão Terraço'!$I$19</f>
        <v>#DIV/0!</v>
      </c>
      <c r="I41" s="2" t="e">
        <f t="shared" si="9"/>
        <v>#DIV/0!</v>
      </c>
    </row>
    <row r="42" spans="1:9" x14ac:dyDescent="0.2">
      <c r="A42" s="2">
        <f t="shared" si="10"/>
        <v>3.800000000000002</v>
      </c>
      <c r="B42" s="2">
        <f>'Vazão Terraço'!$G$10</f>
        <v>0.7</v>
      </c>
      <c r="C42" s="2" t="e">
        <f>((1/$C$2)*($E$2^0.5)*(((A42*B42)/2)/(A42+B42))^(2/3))-'Vazão Terraço'!$I$19</f>
        <v>#DIV/0!</v>
      </c>
      <c r="D42" s="2" t="e">
        <f t="shared" si="8"/>
        <v>#DIV/0!</v>
      </c>
      <c r="E42" s="34"/>
      <c r="F42" s="2">
        <f>'Vazão Terraço'!$G$9</f>
        <v>10</v>
      </c>
      <c r="G42" s="2">
        <f t="shared" si="11"/>
        <v>0.38000000000000017</v>
      </c>
      <c r="H42" s="2" t="e">
        <f>((1/$C$2)*($E$2^0.5)*(((F42*G42)/2)/(F42+G42))^(2/3))-'Vazão Terraço'!$I$19</f>
        <v>#DIV/0!</v>
      </c>
      <c r="I42" s="2" t="e">
        <f t="shared" si="9"/>
        <v>#DIV/0!</v>
      </c>
    </row>
    <row r="43" spans="1:9" x14ac:dyDescent="0.2">
      <c r="A43" s="2">
        <f t="shared" si="10"/>
        <v>3.9000000000000021</v>
      </c>
      <c r="B43" s="2">
        <f>'Vazão Terraço'!$G$10</f>
        <v>0.7</v>
      </c>
      <c r="C43" s="2" t="e">
        <f>((1/$C$2)*($E$2^0.5)*(((A43*B43)/2)/(A43+B43))^(2/3))-'Vazão Terraço'!$I$19</f>
        <v>#DIV/0!</v>
      </c>
      <c r="D43" s="2" t="e">
        <f t="shared" si="8"/>
        <v>#DIV/0!</v>
      </c>
      <c r="E43" s="34"/>
      <c r="F43" s="2">
        <f>'Vazão Terraço'!$G$9</f>
        <v>10</v>
      </c>
      <c r="G43" s="2">
        <f t="shared" si="11"/>
        <v>0.39000000000000018</v>
      </c>
      <c r="H43" s="2" t="e">
        <f>((1/$C$2)*($E$2^0.5)*(((F43*G43)/2)/(F43+G43))^(2/3))-'Vazão Terraço'!$I$19</f>
        <v>#DIV/0!</v>
      </c>
      <c r="I43" s="2" t="e">
        <f t="shared" si="9"/>
        <v>#DIV/0!</v>
      </c>
    </row>
    <row r="44" spans="1:9" x14ac:dyDescent="0.2">
      <c r="A44" s="2">
        <f t="shared" si="10"/>
        <v>4.0000000000000018</v>
      </c>
      <c r="B44" s="2">
        <f>'Vazão Terraço'!$G$10</f>
        <v>0.7</v>
      </c>
      <c r="C44" s="2" t="e">
        <f>((1/$C$2)*($E$2^0.5)*(((A44*B44)/2)/(A44+B44))^(2/3))-'Vazão Terraço'!$I$19</f>
        <v>#DIV/0!</v>
      </c>
      <c r="D44" s="2" t="e">
        <f t="shared" si="8"/>
        <v>#DIV/0!</v>
      </c>
      <c r="E44" s="34"/>
      <c r="F44" s="2">
        <f>'Vazão Terraço'!$G$9</f>
        <v>10</v>
      </c>
      <c r="G44" s="2">
        <f t="shared" si="11"/>
        <v>0.40000000000000019</v>
      </c>
      <c r="H44" s="2" t="e">
        <f>((1/$C$2)*($E$2^0.5)*(((F44*G44)/2)/(F44+G44))^(2/3))-'Vazão Terraço'!$I$19</f>
        <v>#DIV/0!</v>
      </c>
      <c r="I44" s="2" t="e">
        <f t="shared" si="9"/>
        <v>#DIV/0!</v>
      </c>
    </row>
    <row r="45" spans="1:9" x14ac:dyDescent="0.2">
      <c r="A45" s="2">
        <f t="shared" si="10"/>
        <v>4.1000000000000014</v>
      </c>
      <c r="B45" s="2">
        <f>'Vazão Terraço'!$G$10</f>
        <v>0.7</v>
      </c>
      <c r="C45" s="2" t="e">
        <f>((1/$C$2)*($E$2^0.5)*(((A45*B45)/2)/(A45+B45))^(2/3))-'Vazão Terraço'!$I$19</f>
        <v>#DIV/0!</v>
      </c>
      <c r="D45" s="2" t="e">
        <f t="shared" si="8"/>
        <v>#DIV/0!</v>
      </c>
      <c r="E45" s="34"/>
      <c r="F45" s="2">
        <f>'Vazão Terraço'!$G$9</f>
        <v>10</v>
      </c>
      <c r="G45" s="2">
        <f t="shared" si="11"/>
        <v>0.4100000000000002</v>
      </c>
      <c r="H45" s="2" t="e">
        <f>((1/$C$2)*($E$2^0.5)*(((F45*G45)/2)/(F45+G45))^(2/3))-'Vazão Terraço'!$I$19</f>
        <v>#DIV/0!</v>
      </c>
      <c r="I45" s="2" t="e">
        <f t="shared" si="9"/>
        <v>#DIV/0!</v>
      </c>
    </row>
    <row r="46" spans="1:9" x14ac:dyDescent="0.2">
      <c r="A46" s="2">
        <f t="shared" si="10"/>
        <v>4.2000000000000011</v>
      </c>
      <c r="B46" s="2">
        <f>'Vazão Terraço'!$G$10</f>
        <v>0.7</v>
      </c>
      <c r="C46" s="2" t="e">
        <f>((1/$C$2)*($E$2^0.5)*(((A46*B46)/2)/(A46+B46))^(2/3))-'Vazão Terraço'!$I$19</f>
        <v>#DIV/0!</v>
      </c>
      <c r="D46" s="2" t="e">
        <f t="shared" si="8"/>
        <v>#DIV/0!</v>
      </c>
      <c r="E46" s="34"/>
      <c r="F46" s="2">
        <f>'Vazão Terraço'!$G$9</f>
        <v>10</v>
      </c>
      <c r="G46" s="2">
        <f t="shared" si="11"/>
        <v>0.42000000000000021</v>
      </c>
      <c r="H46" s="2" t="e">
        <f>((1/$C$2)*($E$2^0.5)*(((F46*G46)/2)/(F46+G46))^(2/3))-'Vazão Terraço'!$I$19</f>
        <v>#DIV/0!</v>
      </c>
      <c r="I46" s="2" t="e">
        <f t="shared" si="9"/>
        <v>#DIV/0!</v>
      </c>
    </row>
    <row r="47" spans="1:9" x14ac:dyDescent="0.2">
      <c r="A47" s="2">
        <f t="shared" si="10"/>
        <v>4.3000000000000007</v>
      </c>
      <c r="B47" s="2">
        <f>'Vazão Terraço'!$G$10</f>
        <v>0.7</v>
      </c>
      <c r="C47" s="2" t="e">
        <f>((1/$C$2)*($E$2^0.5)*(((A47*B47)/2)/(A47+B47))^(2/3))-'Vazão Terraço'!$I$19</f>
        <v>#DIV/0!</v>
      </c>
      <c r="D47" s="2" t="e">
        <f t="shared" si="8"/>
        <v>#DIV/0!</v>
      </c>
      <c r="E47" s="34"/>
      <c r="F47" s="2">
        <f>'Vazão Terraço'!$G$9</f>
        <v>10</v>
      </c>
      <c r="G47" s="2">
        <f t="shared" si="11"/>
        <v>0.43000000000000022</v>
      </c>
      <c r="H47" s="2" t="e">
        <f>((1/$C$2)*($E$2^0.5)*(((F47*G47)/2)/(F47+G47))^(2/3))-'Vazão Terraço'!$I$19</f>
        <v>#DIV/0!</v>
      </c>
      <c r="I47" s="2" t="e">
        <f t="shared" si="9"/>
        <v>#DIV/0!</v>
      </c>
    </row>
    <row r="48" spans="1:9" x14ac:dyDescent="0.2">
      <c r="A48" s="2">
        <f t="shared" si="10"/>
        <v>4.4000000000000004</v>
      </c>
      <c r="B48" s="2">
        <f>'Vazão Terraço'!$G$10</f>
        <v>0.7</v>
      </c>
      <c r="C48" s="2" t="e">
        <f>((1/$C$2)*($E$2^0.5)*(((A48*B48)/2)/(A48+B48))^(2/3))-'Vazão Terraço'!$I$19</f>
        <v>#DIV/0!</v>
      </c>
      <c r="D48" s="2" t="e">
        <f t="shared" si="8"/>
        <v>#DIV/0!</v>
      </c>
      <c r="E48" s="34"/>
      <c r="F48" s="2">
        <f>'Vazão Terraço'!$G$9</f>
        <v>10</v>
      </c>
      <c r="G48" s="2">
        <f t="shared" si="11"/>
        <v>0.44000000000000022</v>
      </c>
      <c r="H48" s="2" t="e">
        <f>((1/$C$2)*($E$2^0.5)*(((F48*G48)/2)/(F48+G48))^(2/3))-'Vazão Terraço'!$I$19</f>
        <v>#DIV/0!</v>
      </c>
      <c r="I48" s="2" t="e">
        <f t="shared" si="9"/>
        <v>#DIV/0!</v>
      </c>
    </row>
    <row r="49" spans="1:9" x14ac:dyDescent="0.2">
      <c r="A49" s="2">
        <f t="shared" si="10"/>
        <v>4.5</v>
      </c>
      <c r="B49" s="2">
        <f>'Vazão Terraço'!$G$10</f>
        <v>0.7</v>
      </c>
      <c r="C49" s="2" t="e">
        <f>((1/$C$2)*($E$2^0.5)*(((A49*B49)/2)/(A49+B49))^(2/3))-'Vazão Terraço'!$I$19</f>
        <v>#DIV/0!</v>
      </c>
      <c r="D49" s="2" t="e">
        <f t="shared" si="8"/>
        <v>#DIV/0!</v>
      </c>
      <c r="E49" s="34"/>
      <c r="F49" s="2">
        <f>'Vazão Terraço'!$G$9</f>
        <v>10</v>
      </c>
      <c r="G49" s="2">
        <f t="shared" si="11"/>
        <v>0.45000000000000023</v>
      </c>
      <c r="H49" s="2" t="e">
        <f>((1/$C$2)*($E$2^0.5)*(((F49*G49)/2)/(F49+G49))^(2/3))-'Vazão Terraço'!$I$19</f>
        <v>#DIV/0!</v>
      </c>
      <c r="I49" s="2" t="e">
        <f t="shared" si="9"/>
        <v>#DIV/0!</v>
      </c>
    </row>
    <row r="50" spans="1:9" x14ac:dyDescent="0.2">
      <c r="A50" s="2">
        <f t="shared" si="10"/>
        <v>4.5999999999999996</v>
      </c>
      <c r="B50" s="2">
        <f>'Vazão Terraço'!$G$10</f>
        <v>0.7</v>
      </c>
      <c r="C50" s="2" t="e">
        <f>((1/$C$2)*($E$2^0.5)*(((A50*B50)/2)/(A50+B50))^(2/3))-'Vazão Terraço'!$I$19</f>
        <v>#DIV/0!</v>
      </c>
      <c r="D50" s="2" t="e">
        <f t="shared" si="8"/>
        <v>#DIV/0!</v>
      </c>
      <c r="E50" s="34"/>
      <c r="F50" s="2">
        <f>'Vazão Terraço'!$G$9</f>
        <v>10</v>
      </c>
      <c r="G50" s="2">
        <f t="shared" si="11"/>
        <v>0.46000000000000024</v>
      </c>
      <c r="H50" s="2" t="e">
        <f>((1/$C$2)*($E$2^0.5)*(((F50*G50)/2)/(F50+G50))^(2/3))-'Vazão Terraço'!$I$19</f>
        <v>#DIV/0!</v>
      </c>
      <c r="I50" s="2" t="e">
        <f t="shared" si="9"/>
        <v>#DIV/0!</v>
      </c>
    </row>
    <row r="51" spans="1:9" x14ac:dyDescent="0.2">
      <c r="A51" s="2">
        <f t="shared" si="10"/>
        <v>4.6999999999999993</v>
      </c>
      <c r="B51" s="2">
        <f>'Vazão Terraço'!$G$10</f>
        <v>0.7</v>
      </c>
      <c r="C51" s="2" t="e">
        <f>((1/$C$2)*($E$2^0.5)*(((A51*B51)/2)/(A51+B51))^(2/3))-'Vazão Terraço'!$I$19</f>
        <v>#DIV/0!</v>
      </c>
      <c r="D51" s="2" t="e">
        <f t="shared" si="8"/>
        <v>#DIV/0!</v>
      </c>
      <c r="E51" s="34"/>
      <c r="F51" s="2">
        <f>'Vazão Terraço'!$G$9</f>
        <v>10</v>
      </c>
      <c r="G51" s="2">
        <f t="shared" si="11"/>
        <v>0.47000000000000025</v>
      </c>
      <c r="H51" s="2" t="e">
        <f>((1/$C$2)*($E$2^0.5)*(((F51*G51)/2)/(F51+G51))^(2/3))-'Vazão Terraço'!$I$19</f>
        <v>#DIV/0!</v>
      </c>
      <c r="I51" s="2" t="e">
        <f t="shared" si="9"/>
        <v>#DIV/0!</v>
      </c>
    </row>
    <row r="52" spans="1:9" x14ac:dyDescent="0.2">
      <c r="A52" s="2">
        <f t="shared" si="10"/>
        <v>4.7999999999999989</v>
      </c>
      <c r="B52" s="2">
        <f>'Vazão Terraço'!$G$10</f>
        <v>0.7</v>
      </c>
      <c r="C52" s="2" t="e">
        <f>((1/$C$2)*($E$2^0.5)*(((A52*B52)/2)/(A52+B52))^(2/3))-'Vazão Terraço'!$I$19</f>
        <v>#DIV/0!</v>
      </c>
      <c r="D52" s="2" t="e">
        <f t="shared" si="8"/>
        <v>#DIV/0!</v>
      </c>
      <c r="E52" s="34"/>
      <c r="F52" s="2">
        <f>'Vazão Terraço'!$G$9</f>
        <v>10</v>
      </c>
      <c r="G52" s="2">
        <f t="shared" si="11"/>
        <v>0.48000000000000026</v>
      </c>
      <c r="H52" s="2" t="e">
        <f>((1/$C$2)*($E$2^0.5)*(((F52*G52)/2)/(F52+G52))^(2/3))-'Vazão Terraço'!$I$19</f>
        <v>#DIV/0!</v>
      </c>
      <c r="I52" s="2" t="e">
        <f t="shared" si="9"/>
        <v>#DIV/0!</v>
      </c>
    </row>
    <row r="53" spans="1:9" x14ac:dyDescent="0.2">
      <c r="A53" s="2">
        <f t="shared" si="10"/>
        <v>4.8999999999999986</v>
      </c>
      <c r="B53" s="2">
        <f>'Vazão Terraço'!$G$10</f>
        <v>0.7</v>
      </c>
      <c r="C53" s="2" t="e">
        <f>((1/$C$2)*($E$2^0.5)*(((A53*B53)/2)/(A53+B53))^(2/3))-'Vazão Terraço'!$I$19</f>
        <v>#DIV/0!</v>
      </c>
      <c r="D53" s="2" t="e">
        <f t="shared" si="8"/>
        <v>#DIV/0!</v>
      </c>
      <c r="E53" s="34"/>
      <c r="F53" s="2">
        <f>'Vazão Terraço'!$G$9</f>
        <v>10</v>
      </c>
      <c r="G53" s="2">
        <f t="shared" si="11"/>
        <v>0.49000000000000027</v>
      </c>
      <c r="H53" s="2" t="e">
        <f>((1/$C$2)*($E$2^0.5)*(((F53*G53)/2)/(F53+G53))^(2/3))-'Vazão Terraço'!$I$19</f>
        <v>#DIV/0!</v>
      </c>
      <c r="I53" s="2" t="e">
        <f t="shared" si="9"/>
        <v>#DIV/0!</v>
      </c>
    </row>
    <row r="54" spans="1:9" x14ac:dyDescent="0.2">
      <c r="A54" s="2">
        <f t="shared" si="10"/>
        <v>4.9999999999999982</v>
      </c>
      <c r="B54" s="2">
        <f>'Vazão Terraço'!$G$10</f>
        <v>0.7</v>
      </c>
      <c r="C54" s="2" t="e">
        <f>((1/$C$2)*($E$2^0.5)*(((A54*B54)/2)/(A54+B54))^(2/3))-'Vazão Terraço'!$I$19</f>
        <v>#DIV/0!</v>
      </c>
      <c r="D54" s="2" t="e">
        <f t="shared" ref="D54:D69" si="12">ABS(C54)</f>
        <v>#DIV/0!</v>
      </c>
      <c r="E54" s="34"/>
      <c r="F54" s="2">
        <f>'Vazão Terraço'!$G$9</f>
        <v>10</v>
      </c>
      <c r="G54" s="2">
        <f t="shared" si="11"/>
        <v>0.50000000000000022</v>
      </c>
      <c r="H54" s="2" t="e">
        <f>((1/$C$2)*($E$2^0.5)*(((F54*G54)/2)/(F54+G54))^(2/3))-'Vazão Terraço'!$I$19</f>
        <v>#DIV/0!</v>
      </c>
      <c r="I54" s="2" t="e">
        <f t="shared" ref="I54:I69" si="13">ABS(H54)</f>
        <v>#DIV/0!</v>
      </c>
    </row>
    <row r="55" spans="1:9" x14ac:dyDescent="0.2">
      <c r="A55" s="2">
        <f t="shared" ref="A55:A70" si="14">A54+0.1</f>
        <v>5.0999999999999979</v>
      </c>
      <c r="B55" s="2">
        <f>'Vazão Terraço'!$G$10</f>
        <v>0.7</v>
      </c>
      <c r="C55" s="2" t="e">
        <f>((1/$C$2)*($E$2^0.5)*(((A55*B55)/2)/(A55+B55))^(2/3))-'Vazão Terraço'!$I$19</f>
        <v>#DIV/0!</v>
      </c>
      <c r="D55" s="2" t="e">
        <f t="shared" si="12"/>
        <v>#DIV/0!</v>
      </c>
      <c r="E55" s="34"/>
      <c r="F55" s="2">
        <f>'Vazão Terraço'!$G$9</f>
        <v>10</v>
      </c>
      <c r="G55" s="2">
        <f t="shared" ref="G55:G70" si="15">G54+0.01</f>
        <v>0.51000000000000023</v>
      </c>
      <c r="H55" s="2" t="e">
        <f>((1/$C$2)*($E$2^0.5)*(((F55*G55)/2)/(F55+G55))^(2/3))-'Vazão Terraço'!$I$19</f>
        <v>#DIV/0!</v>
      </c>
      <c r="I55" s="2" t="e">
        <f t="shared" si="13"/>
        <v>#DIV/0!</v>
      </c>
    </row>
    <row r="56" spans="1:9" x14ac:dyDescent="0.2">
      <c r="A56" s="2">
        <f t="shared" si="14"/>
        <v>5.1999999999999975</v>
      </c>
      <c r="B56" s="2">
        <f>'Vazão Terraço'!$G$10</f>
        <v>0.7</v>
      </c>
      <c r="C56" s="2" t="e">
        <f>((1/$C$2)*($E$2^0.5)*(((A56*B56)/2)/(A56+B56))^(2/3))-'Vazão Terraço'!$I$19</f>
        <v>#DIV/0!</v>
      </c>
      <c r="D56" s="2" t="e">
        <f t="shared" si="12"/>
        <v>#DIV/0!</v>
      </c>
      <c r="E56" s="34"/>
      <c r="F56" s="2">
        <f>'Vazão Terraço'!$G$9</f>
        <v>10</v>
      </c>
      <c r="G56" s="2">
        <f t="shared" si="15"/>
        <v>0.52000000000000024</v>
      </c>
      <c r="H56" s="2" t="e">
        <f>((1/$C$2)*($E$2^0.5)*(((F56*G56)/2)/(F56+G56))^(2/3))-'Vazão Terraço'!$I$19</f>
        <v>#DIV/0!</v>
      </c>
      <c r="I56" s="2" t="e">
        <f t="shared" si="13"/>
        <v>#DIV/0!</v>
      </c>
    </row>
    <row r="57" spans="1:9" x14ac:dyDescent="0.2">
      <c r="A57" s="2">
        <f t="shared" si="14"/>
        <v>5.2999999999999972</v>
      </c>
      <c r="B57" s="2">
        <f>'Vazão Terraço'!$G$10</f>
        <v>0.7</v>
      </c>
      <c r="C57" s="2" t="e">
        <f>((1/$C$2)*($E$2^0.5)*(((A57*B57)/2)/(A57+B57))^(2/3))-'Vazão Terraço'!$I$19</f>
        <v>#DIV/0!</v>
      </c>
      <c r="D57" s="2" t="e">
        <f t="shared" si="12"/>
        <v>#DIV/0!</v>
      </c>
      <c r="E57" s="34"/>
      <c r="F57" s="2">
        <f>'Vazão Terraço'!$G$9</f>
        <v>10</v>
      </c>
      <c r="G57" s="2">
        <f t="shared" si="15"/>
        <v>0.53000000000000025</v>
      </c>
      <c r="H57" s="2" t="e">
        <f>((1/$C$2)*($E$2^0.5)*(((F57*G57)/2)/(F57+G57))^(2/3))-'Vazão Terraço'!$I$19</f>
        <v>#DIV/0!</v>
      </c>
      <c r="I57" s="2" t="e">
        <f t="shared" si="13"/>
        <v>#DIV/0!</v>
      </c>
    </row>
    <row r="58" spans="1:9" x14ac:dyDescent="0.2">
      <c r="A58" s="2">
        <f t="shared" si="14"/>
        <v>5.3999999999999968</v>
      </c>
      <c r="B58" s="2">
        <f>'Vazão Terraço'!$G$10</f>
        <v>0.7</v>
      </c>
      <c r="C58" s="2" t="e">
        <f>((1/$C$2)*($E$2^0.5)*(((A58*B58)/2)/(A58+B58))^(2/3))-'Vazão Terraço'!$I$19</f>
        <v>#DIV/0!</v>
      </c>
      <c r="D58" s="2" t="e">
        <f t="shared" si="12"/>
        <v>#DIV/0!</v>
      </c>
      <c r="E58" s="34"/>
      <c r="F58" s="2">
        <f>'Vazão Terraço'!$G$9</f>
        <v>10</v>
      </c>
      <c r="G58" s="2">
        <f t="shared" si="15"/>
        <v>0.54000000000000026</v>
      </c>
      <c r="H58" s="2" t="e">
        <f>((1/$C$2)*($E$2^0.5)*(((F58*G58)/2)/(F58+G58))^(2/3))-'Vazão Terraço'!$I$19</f>
        <v>#DIV/0!</v>
      </c>
      <c r="I58" s="2" t="e">
        <f t="shared" si="13"/>
        <v>#DIV/0!</v>
      </c>
    </row>
    <row r="59" spans="1:9" x14ac:dyDescent="0.2">
      <c r="A59" s="2">
        <f t="shared" si="14"/>
        <v>5.4999999999999964</v>
      </c>
      <c r="B59" s="2">
        <f>'Vazão Terraço'!$G$10</f>
        <v>0.7</v>
      </c>
      <c r="C59" s="2" t="e">
        <f>((1/$C$2)*($E$2^0.5)*(((A59*B59)/2)/(A59+B59))^(2/3))-'Vazão Terraço'!$I$19</f>
        <v>#DIV/0!</v>
      </c>
      <c r="D59" s="2" t="e">
        <f t="shared" si="12"/>
        <v>#DIV/0!</v>
      </c>
      <c r="E59" s="34"/>
      <c r="F59" s="2">
        <f>'Vazão Terraço'!$G$9</f>
        <v>10</v>
      </c>
      <c r="G59" s="2">
        <f t="shared" si="15"/>
        <v>0.55000000000000027</v>
      </c>
      <c r="H59" s="2" t="e">
        <f>((1/$C$2)*($E$2^0.5)*(((F59*G59)/2)/(F59+G59))^(2/3))-'Vazão Terraço'!$I$19</f>
        <v>#DIV/0!</v>
      </c>
      <c r="I59" s="2" t="e">
        <f t="shared" si="13"/>
        <v>#DIV/0!</v>
      </c>
    </row>
    <row r="60" spans="1:9" x14ac:dyDescent="0.2">
      <c r="A60" s="2">
        <f t="shared" si="14"/>
        <v>5.5999999999999961</v>
      </c>
      <c r="B60" s="2">
        <f>'Vazão Terraço'!$G$10</f>
        <v>0.7</v>
      </c>
      <c r="C60" s="2" t="e">
        <f>((1/$C$2)*($E$2^0.5)*(((A60*B60)/2)/(A60+B60))^(2/3))-'Vazão Terraço'!$I$19</f>
        <v>#DIV/0!</v>
      </c>
      <c r="D60" s="2" t="e">
        <f t="shared" si="12"/>
        <v>#DIV/0!</v>
      </c>
      <c r="E60" s="34"/>
      <c r="F60" s="2">
        <f>'Vazão Terraço'!$G$9</f>
        <v>10</v>
      </c>
      <c r="G60" s="2">
        <f t="shared" si="15"/>
        <v>0.56000000000000028</v>
      </c>
      <c r="H60" s="2" t="e">
        <f>((1/$C$2)*($E$2^0.5)*(((F60*G60)/2)/(F60+G60))^(2/3))-'Vazão Terraço'!$I$19</f>
        <v>#DIV/0!</v>
      </c>
      <c r="I60" s="2" t="e">
        <f t="shared" si="13"/>
        <v>#DIV/0!</v>
      </c>
    </row>
    <row r="61" spans="1:9" x14ac:dyDescent="0.2">
      <c r="A61" s="2">
        <f t="shared" si="14"/>
        <v>5.6999999999999957</v>
      </c>
      <c r="B61" s="2">
        <f>'Vazão Terraço'!$G$10</f>
        <v>0.7</v>
      </c>
      <c r="C61" s="2" t="e">
        <f>((1/$C$2)*($E$2^0.5)*(((A61*B61)/2)/(A61+B61))^(2/3))-'Vazão Terraço'!$I$19</f>
        <v>#DIV/0!</v>
      </c>
      <c r="D61" s="2" t="e">
        <f t="shared" si="12"/>
        <v>#DIV/0!</v>
      </c>
      <c r="E61" s="34"/>
      <c r="F61" s="2">
        <f>'Vazão Terraço'!$G$9</f>
        <v>10</v>
      </c>
      <c r="G61" s="2">
        <f t="shared" si="15"/>
        <v>0.57000000000000028</v>
      </c>
      <c r="H61" s="2" t="e">
        <f>((1/$C$2)*($E$2^0.5)*(((F61*G61)/2)/(F61+G61))^(2/3))-'Vazão Terraço'!$I$19</f>
        <v>#DIV/0!</v>
      </c>
      <c r="I61" s="2" t="e">
        <f t="shared" si="13"/>
        <v>#DIV/0!</v>
      </c>
    </row>
    <row r="62" spans="1:9" x14ac:dyDescent="0.2">
      <c r="A62" s="2">
        <f t="shared" si="14"/>
        <v>5.7999999999999954</v>
      </c>
      <c r="B62" s="2">
        <f>'Vazão Terraço'!$G$10</f>
        <v>0.7</v>
      </c>
      <c r="C62" s="2" t="e">
        <f>((1/$C$2)*($E$2^0.5)*(((A62*B62)/2)/(A62+B62))^(2/3))-'Vazão Terraço'!$I$19</f>
        <v>#DIV/0!</v>
      </c>
      <c r="D62" s="2" t="e">
        <f t="shared" si="12"/>
        <v>#DIV/0!</v>
      </c>
      <c r="E62" s="34"/>
      <c r="F62" s="2">
        <f>'Vazão Terraço'!$G$9</f>
        <v>10</v>
      </c>
      <c r="G62" s="2">
        <f t="shared" si="15"/>
        <v>0.58000000000000029</v>
      </c>
      <c r="H62" s="2" t="e">
        <f>((1/$C$2)*($E$2^0.5)*(((F62*G62)/2)/(F62+G62))^(2/3))-'Vazão Terraço'!$I$19</f>
        <v>#DIV/0!</v>
      </c>
      <c r="I62" s="2" t="e">
        <f t="shared" si="13"/>
        <v>#DIV/0!</v>
      </c>
    </row>
    <row r="63" spans="1:9" x14ac:dyDescent="0.2">
      <c r="A63" s="2">
        <f t="shared" si="14"/>
        <v>5.899999999999995</v>
      </c>
      <c r="B63" s="2">
        <f>'Vazão Terraço'!$G$10</f>
        <v>0.7</v>
      </c>
      <c r="C63" s="2" t="e">
        <f>((1/$C$2)*($E$2^0.5)*(((A63*B63)/2)/(A63+B63))^(2/3))-'Vazão Terraço'!$I$19</f>
        <v>#DIV/0!</v>
      </c>
      <c r="D63" s="2" t="e">
        <f t="shared" si="12"/>
        <v>#DIV/0!</v>
      </c>
      <c r="E63" s="34"/>
      <c r="F63" s="2">
        <f>'Vazão Terraço'!$G$9</f>
        <v>10</v>
      </c>
      <c r="G63" s="2">
        <f t="shared" si="15"/>
        <v>0.5900000000000003</v>
      </c>
      <c r="H63" s="2" t="e">
        <f>((1/$C$2)*($E$2^0.5)*(((F63*G63)/2)/(F63+G63))^(2/3))-'Vazão Terraço'!$I$19</f>
        <v>#DIV/0!</v>
      </c>
      <c r="I63" s="2" t="e">
        <f t="shared" si="13"/>
        <v>#DIV/0!</v>
      </c>
    </row>
    <row r="64" spans="1:9" x14ac:dyDescent="0.2">
      <c r="A64" s="2">
        <f t="shared" si="14"/>
        <v>5.9999999999999947</v>
      </c>
      <c r="B64" s="2">
        <f>'Vazão Terraço'!$G$10</f>
        <v>0.7</v>
      </c>
      <c r="C64" s="2" t="e">
        <f>((1/$C$2)*($E$2^0.5)*(((A64*B64)/2)/(A64+B64))^(2/3))-'Vazão Terraço'!$I$19</f>
        <v>#DIV/0!</v>
      </c>
      <c r="D64" s="2" t="e">
        <f t="shared" si="12"/>
        <v>#DIV/0!</v>
      </c>
      <c r="E64" s="34"/>
      <c r="F64" s="2">
        <f>'Vazão Terraço'!$G$9</f>
        <v>10</v>
      </c>
      <c r="G64" s="2">
        <f t="shared" si="15"/>
        <v>0.60000000000000031</v>
      </c>
      <c r="H64" s="2" t="e">
        <f>((1/$C$2)*($E$2^0.5)*(((F64*G64)/2)/(F64+G64))^(2/3))-'Vazão Terraço'!$I$19</f>
        <v>#DIV/0!</v>
      </c>
      <c r="I64" s="2" t="e">
        <f t="shared" si="13"/>
        <v>#DIV/0!</v>
      </c>
    </row>
    <row r="65" spans="1:9" x14ac:dyDescent="0.2">
      <c r="A65" s="2">
        <f t="shared" si="14"/>
        <v>6.0999999999999943</v>
      </c>
      <c r="B65" s="2">
        <f>'Vazão Terraço'!$G$10</f>
        <v>0.7</v>
      </c>
      <c r="C65" s="2" t="e">
        <f>((1/$C$2)*($E$2^0.5)*(((A65*B65)/2)/(A65+B65))^(2/3))-'Vazão Terraço'!$I$19</f>
        <v>#DIV/0!</v>
      </c>
      <c r="D65" s="2" t="e">
        <f t="shared" si="12"/>
        <v>#DIV/0!</v>
      </c>
      <c r="E65" s="34"/>
      <c r="F65" s="2">
        <f>'Vazão Terraço'!$G$9</f>
        <v>10</v>
      </c>
      <c r="G65" s="2">
        <f t="shared" si="15"/>
        <v>0.61000000000000032</v>
      </c>
      <c r="H65" s="2" t="e">
        <f>((1/$C$2)*($E$2^0.5)*(((F65*G65)/2)/(F65+G65))^(2/3))-'Vazão Terraço'!$I$19</f>
        <v>#DIV/0!</v>
      </c>
      <c r="I65" s="2" t="e">
        <f t="shared" si="13"/>
        <v>#DIV/0!</v>
      </c>
    </row>
    <row r="66" spans="1:9" x14ac:dyDescent="0.2">
      <c r="A66" s="2">
        <f t="shared" si="14"/>
        <v>6.199999999999994</v>
      </c>
      <c r="B66" s="2">
        <f>'Vazão Terraço'!$G$10</f>
        <v>0.7</v>
      </c>
      <c r="C66" s="2" t="e">
        <f>((1/$C$2)*($E$2^0.5)*(((A66*B66)/2)/(A66+B66))^(2/3))-'Vazão Terraço'!$I$19</f>
        <v>#DIV/0!</v>
      </c>
      <c r="D66" s="2" t="e">
        <f t="shared" si="12"/>
        <v>#DIV/0!</v>
      </c>
      <c r="E66" s="34"/>
      <c r="F66" s="2">
        <f>'Vazão Terraço'!$G$9</f>
        <v>10</v>
      </c>
      <c r="G66" s="2">
        <f t="shared" si="15"/>
        <v>0.62000000000000033</v>
      </c>
      <c r="H66" s="2" t="e">
        <f>((1/$C$2)*($E$2^0.5)*(((F66*G66)/2)/(F66+G66))^(2/3))-'Vazão Terraço'!$I$19</f>
        <v>#DIV/0!</v>
      </c>
      <c r="I66" s="2" t="e">
        <f t="shared" si="13"/>
        <v>#DIV/0!</v>
      </c>
    </row>
    <row r="67" spans="1:9" x14ac:dyDescent="0.2">
      <c r="A67" s="2">
        <f t="shared" si="14"/>
        <v>6.2999999999999936</v>
      </c>
      <c r="B67" s="2">
        <f>'Vazão Terraço'!$G$10</f>
        <v>0.7</v>
      </c>
      <c r="C67" s="2" t="e">
        <f>((1/$C$2)*($E$2^0.5)*(((A67*B67)/2)/(A67+B67))^(2/3))-'Vazão Terraço'!$I$19</f>
        <v>#DIV/0!</v>
      </c>
      <c r="D67" s="2" t="e">
        <f t="shared" si="12"/>
        <v>#DIV/0!</v>
      </c>
      <c r="E67" s="34"/>
      <c r="F67" s="2">
        <f>'Vazão Terraço'!$G$9</f>
        <v>10</v>
      </c>
      <c r="G67" s="2">
        <f t="shared" si="15"/>
        <v>0.63000000000000034</v>
      </c>
      <c r="H67" s="2" t="e">
        <f>((1/$C$2)*($E$2^0.5)*(((F67*G67)/2)/(F67+G67))^(2/3))-'Vazão Terraço'!$I$19</f>
        <v>#DIV/0!</v>
      </c>
      <c r="I67" s="2" t="e">
        <f t="shared" si="13"/>
        <v>#DIV/0!</v>
      </c>
    </row>
    <row r="68" spans="1:9" x14ac:dyDescent="0.2">
      <c r="A68" s="2">
        <f t="shared" si="14"/>
        <v>6.3999999999999932</v>
      </c>
      <c r="B68" s="2">
        <f>'Vazão Terraço'!$G$10</f>
        <v>0.7</v>
      </c>
      <c r="C68" s="2" t="e">
        <f>((1/$C$2)*($E$2^0.5)*(((A68*B68)/2)/(A68+B68))^(2/3))-'Vazão Terraço'!$I$19</f>
        <v>#DIV/0!</v>
      </c>
      <c r="D68" s="2" t="e">
        <f t="shared" si="12"/>
        <v>#DIV/0!</v>
      </c>
      <c r="E68" s="34"/>
      <c r="F68" s="2">
        <f>'Vazão Terraço'!$G$9</f>
        <v>10</v>
      </c>
      <c r="G68" s="2">
        <f t="shared" si="15"/>
        <v>0.64000000000000035</v>
      </c>
      <c r="H68" s="2" t="e">
        <f>((1/$C$2)*($E$2^0.5)*(((F68*G68)/2)/(F68+G68))^(2/3))-'Vazão Terraço'!$I$19</f>
        <v>#DIV/0!</v>
      </c>
      <c r="I68" s="2" t="e">
        <f t="shared" si="13"/>
        <v>#DIV/0!</v>
      </c>
    </row>
    <row r="69" spans="1:9" x14ac:dyDescent="0.2">
      <c r="A69" s="2">
        <f t="shared" si="14"/>
        <v>6.4999999999999929</v>
      </c>
      <c r="B69" s="2">
        <f>'Vazão Terraço'!$G$10</f>
        <v>0.7</v>
      </c>
      <c r="C69" s="2" t="e">
        <f>((1/$C$2)*($E$2^0.5)*(((A69*B69)/2)/(A69+B69))^(2/3))-'Vazão Terraço'!$I$19</f>
        <v>#DIV/0!</v>
      </c>
      <c r="D69" s="2" t="e">
        <f t="shared" si="12"/>
        <v>#DIV/0!</v>
      </c>
      <c r="E69" s="34"/>
      <c r="F69" s="2">
        <f>'Vazão Terraço'!$G$9</f>
        <v>10</v>
      </c>
      <c r="G69" s="2">
        <f t="shared" si="15"/>
        <v>0.65000000000000036</v>
      </c>
      <c r="H69" s="2" t="e">
        <f>((1/$C$2)*($E$2^0.5)*(((F69*G69)/2)/(F69+G69))^(2/3))-'Vazão Terraço'!$I$19</f>
        <v>#DIV/0!</v>
      </c>
      <c r="I69" s="2" t="e">
        <f t="shared" si="13"/>
        <v>#DIV/0!</v>
      </c>
    </row>
    <row r="70" spans="1:9" x14ac:dyDescent="0.2">
      <c r="A70" s="2">
        <f t="shared" si="14"/>
        <v>6.5999999999999925</v>
      </c>
      <c r="B70" s="2">
        <f>'Vazão Terraço'!$G$10</f>
        <v>0.7</v>
      </c>
      <c r="C70" s="2" t="e">
        <f>((1/$C$2)*($E$2^0.5)*(((A70*B70)/2)/(A70+B70))^(2/3))-'Vazão Terraço'!$I$19</f>
        <v>#DIV/0!</v>
      </c>
      <c r="D70" s="2" t="e">
        <f t="shared" ref="D70:D85" si="16">ABS(C70)</f>
        <v>#DIV/0!</v>
      </c>
      <c r="E70" s="34"/>
      <c r="F70" s="2">
        <f>'Vazão Terraço'!$G$9</f>
        <v>10</v>
      </c>
      <c r="G70" s="2">
        <f t="shared" si="15"/>
        <v>0.66000000000000036</v>
      </c>
      <c r="H70" s="2" t="e">
        <f>((1/$C$2)*($E$2^0.5)*(((F70*G70)/2)/(F70+G70))^(2/3))-'Vazão Terraço'!$I$19</f>
        <v>#DIV/0!</v>
      </c>
      <c r="I70" s="2" t="e">
        <f t="shared" ref="I70:I85" si="17">ABS(H70)</f>
        <v>#DIV/0!</v>
      </c>
    </row>
    <row r="71" spans="1:9" x14ac:dyDescent="0.2">
      <c r="A71" s="2">
        <f t="shared" ref="A71:A86" si="18">A70+0.1</f>
        <v>6.6999999999999922</v>
      </c>
      <c r="B71" s="2">
        <f>'Vazão Terraço'!$G$10</f>
        <v>0.7</v>
      </c>
      <c r="C71" s="2" t="e">
        <f>((1/$C$2)*($E$2^0.5)*(((A71*B71)/2)/(A71+B71))^(2/3))-'Vazão Terraço'!$I$19</f>
        <v>#DIV/0!</v>
      </c>
      <c r="D71" s="2" t="e">
        <f t="shared" si="16"/>
        <v>#DIV/0!</v>
      </c>
      <c r="E71" s="34"/>
      <c r="F71" s="2">
        <f>'Vazão Terraço'!$G$9</f>
        <v>10</v>
      </c>
      <c r="G71" s="2">
        <f t="shared" ref="G71:G86" si="19">G70+0.01</f>
        <v>0.67000000000000037</v>
      </c>
      <c r="H71" s="2" t="e">
        <f>((1/$C$2)*($E$2^0.5)*(((F71*G71)/2)/(F71+G71))^(2/3))-'Vazão Terraço'!$I$19</f>
        <v>#DIV/0!</v>
      </c>
      <c r="I71" s="2" t="e">
        <f t="shared" si="17"/>
        <v>#DIV/0!</v>
      </c>
    </row>
    <row r="72" spans="1:9" x14ac:dyDescent="0.2">
      <c r="A72" s="2">
        <f t="shared" si="18"/>
        <v>6.7999999999999918</v>
      </c>
      <c r="B72" s="2">
        <f>'Vazão Terraço'!$G$10</f>
        <v>0.7</v>
      </c>
      <c r="C72" s="2" t="e">
        <f>((1/$C$2)*($E$2^0.5)*(((A72*B72)/2)/(A72+B72))^(2/3))-'Vazão Terraço'!$I$19</f>
        <v>#DIV/0!</v>
      </c>
      <c r="D72" s="2" t="e">
        <f t="shared" si="16"/>
        <v>#DIV/0!</v>
      </c>
      <c r="E72" s="34"/>
      <c r="F72" s="2">
        <f>'Vazão Terraço'!$G$9</f>
        <v>10</v>
      </c>
      <c r="G72" s="2">
        <f t="shared" si="19"/>
        <v>0.68000000000000038</v>
      </c>
      <c r="H72" s="2" t="e">
        <f>((1/$C$2)*($E$2^0.5)*(((F72*G72)/2)/(F72+G72))^(2/3))-'Vazão Terraço'!$I$19</f>
        <v>#DIV/0!</v>
      </c>
      <c r="I72" s="2" t="e">
        <f t="shared" si="17"/>
        <v>#DIV/0!</v>
      </c>
    </row>
    <row r="73" spans="1:9" x14ac:dyDescent="0.2">
      <c r="A73" s="2">
        <f t="shared" si="18"/>
        <v>6.8999999999999915</v>
      </c>
      <c r="B73" s="2">
        <f>'Vazão Terraço'!$G$10</f>
        <v>0.7</v>
      </c>
      <c r="C73" s="2" t="e">
        <f>((1/$C$2)*($E$2^0.5)*(((A73*B73)/2)/(A73+B73))^(2/3))-'Vazão Terraço'!$I$19</f>
        <v>#DIV/0!</v>
      </c>
      <c r="D73" s="2" t="e">
        <f t="shared" si="16"/>
        <v>#DIV/0!</v>
      </c>
      <c r="E73" s="34"/>
      <c r="F73" s="2">
        <f>'Vazão Terraço'!$G$9</f>
        <v>10</v>
      </c>
      <c r="G73" s="2">
        <f t="shared" si="19"/>
        <v>0.69000000000000039</v>
      </c>
      <c r="H73" s="2" t="e">
        <f>((1/$C$2)*($E$2^0.5)*(((F73*G73)/2)/(F73+G73))^(2/3))-'Vazão Terraço'!$I$19</f>
        <v>#DIV/0!</v>
      </c>
      <c r="I73" s="2" t="e">
        <f t="shared" si="17"/>
        <v>#DIV/0!</v>
      </c>
    </row>
    <row r="74" spans="1:9" x14ac:dyDescent="0.2">
      <c r="A74" s="2">
        <f t="shared" si="18"/>
        <v>6.9999999999999911</v>
      </c>
      <c r="B74" s="2">
        <f>'Vazão Terraço'!$G$10</f>
        <v>0.7</v>
      </c>
      <c r="C74" s="2" t="e">
        <f>((1/$C$2)*($E$2^0.5)*(((A74*B74)/2)/(A74+B74))^(2/3))-'Vazão Terraço'!$I$19</f>
        <v>#DIV/0!</v>
      </c>
      <c r="D74" s="2" t="e">
        <f t="shared" si="16"/>
        <v>#DIV/0!</v>
      </c>
      <c r="E74" s="34"/>
      <c r="F74" s="2">
        <f>'Vazão Terraço'!$G$9</f>
        <v>10</v>
      </c>
      <c r="G74" s="2">
        <f t="shared" si="19"/>
        <v>0.7000000000000004</v>
      </c>
      <c r="H74" s="2" t="e">
        <f>((1/$C$2)*($E$2^0.5)*(((F74*G74)/2)/(F74+G74))^(2/3))-'Vazão Terraço'!$I$19</f>
        <v>#DIV/0!</v>
      </c>
      <c r="I74" s="2" t="e">
        <f t="shared" si="17"/>
        <v>#DIV/0!</v>
      </c>
    </row>
    <row r="75" spans="1:9" x14ac:dyDescent="0.2">
      <c r="A75" s="2">
        <f t="shared" si="18"/>
        <v>7.0999999999999908</v>
      </c>
      <c r="B75" s="2">
        <f>'Vazão Terraço'!$G$10</f>
        <v>0.7</v>
      </c>
      <c r="C75" s="2" t="e">
        <f>((1/$C$2)*($E$2^0.5)*(((A75*B75)/2)/(A75+B75))^(2/3))-'Vazão Terraço'!$I$19</f>
        <v>#DIV/0!</v>
      </c>
      <c r="D75" s="2" t="e">
        <f t="shared" si="16"/>
        <v>#DIV/0!</v>
      </c>
      <c r="E75" s="34"/>
      <c r="F75" s="2">
        <f>'Vazão Terraço'!$G$9</f>
        <v>10</v>
      </c>
      <c r="G75" s="2">
        <f t="shared" si="19"/>
        <v>0.71000000000000041</v>
      </c>
      <c r="H75" s="2" t="e">
        <f>((1/$C$2)*($E$2^0.5)*(((F75*G75)/2)/(F75+G75))^(2/3))-'Vazão Terraço'!$I$19</f>
        <v>#DIV/0!</v>
      </c>
      <c r="I75" s="2" t="e">
        <f t="shared" si="17"/>
        <v>#DIV/0!</v>
      </c>
    </row>
    <row r="76" spans="1:9" x14ac:dyDescent="0.2">
      <c r="A76" s="2">
        <f t="shared" si="18"/>
        <v>7.1999999999999904</v>
      </c>
      <c r="B76" s="2">
        <f>'Vazão Terraço'!$G$10</f>
        <v>0.7</v>
      </c>
      <c r="C76" s="2" t="e">
        <f>((1/$C$2)*($E$2^0.5)*(((A76*B76)/2)/(A76+B76))^(2/3))-'Vazão Terraço'!$I$19</f>
        <v>#DIV/0!</v>
      </c>
      <c r="D76" s="2" t="e">
        <f t="shared" si="16"/>
        <v>#DIV/0!</v>
      </c>
      <c r="E76" s="34"/>
      <c r="F76" s="2">
        <f>'Vazão Terraço'!$G$9</f>
        <v>10</v>
      </c>
      <c r="G76" s="2">
        <f t="shared" si="19"/>
        <v>0.72000000000000042</v>
      </c>
      <c r="H76" s="2" t="e">
        <f>((1/$C$2)*($E$2^0.5)*(((F76*G76)/2)/(F76+G76))^(2/3))-'Vazão Terraço'!$I$19</f>
        <v>#DIV/0!</v>
      </c>
      <c r="I76" s="2" t="e">
        <f t="shared" si="17"/>
        <v>#DIV/0!</v>
      </c>
    </row>
    <row r="77" spans="1:9" x14ac:dyDescent="0.2">
      <c r="A77" s="2">
        <f t="shared" si="18"/>
        <v>7.2999999999999901</v>
      </c>
      <c r="B77" s="2">
        <f>'Vazão Terraço'!$G$10</f>
        <v>0.7</v>
      </c>
      <c r="C77" s="2" t="e">
        <f>((1/$C$2)*($E$2^0.5)*(((A77*B77)/2)/(A77+B77))^(2/3))-'Vazão Terraço'!$I$19</f>
        <v>#DIV/0!</v>
      </c>
      <c r="D77" s="2" t="e">
        <f t="shared" si="16"/>
        <v>#DIV/0!</v>
      </c>
      <c r="E77" s="34"/>
      <c r="F77" s="2">
        <f>'Vazão Terraço'!$G$9</f>
        <v>10</v>
      </c>
      <c r="G77" s="2">
        <f t="shared" si="19"/>
        <v>0.73000000000000043</v>
      </c>
      <c r="H77" s="2" t="e">
        <f>((1/$C$2)*($E$2^0.5)*(((F77*G77)/2)/(F77+G77))^(2/3))-'Vazão Terraço'!$I$19</f>
        <v>#DIV/0!</v>
      </c>
      <c r="I77" s="2" t="e">
        <f t="shared" si="17"/>
        <v>#DIV/0!</v>
      </c>
    </row>
    <row r="78" spans="1:9" x14ac:dyDescent="0.2">
      <c r="A78" s="2">
        <f t="shared" si="18"/>
        <v>7.3999999999999897</v>
      </c>
      <c r="B78" s="2">
        <f>'Vazão Terraço'!$G$10</f>
        <v>0.7</v>
      </c>
      <c r="C78" s="2" t="e">
        <f>((1/$C$2)*($E$2^0.5)*(((A78*B78)/2)/(A78+B78))^(2/3))-'Vazão Terraço'!$I$19</f>
        <v>#DIV/0!</v>
      </c>
      <c r="D78" s="2" t="e">
        <f t="shared" si="16"/>
        <v>#DIV/0!</v>
      </c>
      <c r="E78" s="34"/>
      <c r="F78" s="2">
        <f>'Vazão Terraço'!$G$9</f>
        <v>10</v>
      </c>
      <c r="G78" s="2">
        <f t="shared" si="19"/>
        <v>0.74000000000000044</v>
      </c>
      <c r="H78" s="2" t="e">
        <f>((1/$C$2)*($E$2^0.5)*(((F78*G78)/2)/(F78+G78))^(2/3))-'Vazão Terraço'!$I$19</f>
        <v>#DIV/0!</v>
      </c>
      <c r="I78" s="2" t="e">
        <f t="shared" si="17"/>
        <v>#DIV/0!</v>
      </c>
    </row>
    <row r="79" spans="1:9" x14ac:dyDescent="0.2">
      <c r="A79" s="2">
        <f t="shared" si="18"/>
        <v>7.4999999999999893</v>
      </c>
      <c r="B79" s="2">
        <f>'Vazão Terraço'!$G$10</f>
        <v>0.7</v>
      </c>
      <c r="C79" s="2" t="e">
        <f>((1/$C$2)*($E$2^0.5)*(((A79*B79)/2)/(A79+B79))^(2/3))-'Vazão Terraço'!$I$19</f>
        <v>#DIV/0!</v>
      </c>
      <c r="D79" s="2" t="e">
        <f t="shared" si="16"/>
        <v>#DIV/0!</v>
      </c>
      <c r="E79" s="34"/>
      <c r="F79" s="2">
        <f>'Vazão Terraço'!$G$9</f>
        <v>10</v>
      </c>
      <c r="G79" s="2">
        <f t="shared" si="19"/>
        <v>0.75000000000000044</v>
      </c>
      <c r="H79" s="2" t="e">
        <f>((1/$C$2)*($E$2^0.5)*(((F79*G79)/2)/(F79+G79))^(2/3))-'Vazão Terraço'!$I$19</f>
        <v>#DIV/0!</v>
      </c>
      <c r="I79" s="2" t="e">
        <f t="shared" si="17"/>
        <v>#DIV/0!</v>
      </c>
    </row>
    <row r="80" spans="1:9" x14ac:dyDescent="0.2">
      <c r="A80" s="2">
        <f t="shared" si="18"/>
        <v>7.599999999999989</v>
      </c>
      <c r="B80" s="2">
        <f>'Vazão Terraço'!$G$10</f>
        <v>0.7</v>
      </c>
      <c r="C80" s="2" t="e">
        <f>((1/$C$2)*($E$2^0.5)*(((A80*B80)/2)/(A80+B80))^(2/3))-'Vazão Terraço'!$I$19</f>
        <v>#DIV/0!</v>
      </c>
      <c r="D80" s="2" t="e">
        <f t="shared" si="16"/>
        <v>#DIV/0!</v>
      </c>
      <c r="E80" s="34"/>
      <c r="F80" s="2">
        <f>'Vazão Terraço'!$G$9</f>
        <v>10</v>
      </c>
      <c r="G80" s="2">
        <f t="shared" si="19"/>
        <v>0.76000000000000045</v>
      </c>
      <c r="H80" s="2" t="e">
        <f>((1/$C$2)*($E$2^0.5)*(((F80*G80)/2)/(F80+G80))^(2/3))-'Vazão Terraço'!$I$19</f>
        <v>#DIV/0!</v>
      </c>
      <c r="I80" s="2" t="e">
        <f t="shared" si="17"/>
        <v>#DIV/0!</v>
      </c>
    </row>
    <row r="81" spans="1:9" x14ac:dyDescent="0.2">
      <c r="A81" s="2">
        <f t="shared" si="18"/>
        <v>7.6999999999999886</v>
      </c>
      <c r="B81" s="2">
        <f>'Vazão Terraço'!$G$10</f>
        <v>0.7</v>
      </c>
      <c r="C81" s="2" t="e">
        <f>((1/$C$2)*($E$2^0.5)*(((A81*B81)/2)/(A81+B81))^(2/3))-'Vazão Terraço'!$I$19</f>
        <v>#DIV/0!</v>
      </c>
      <c r="D81" s="2" t="e">
        <f t="shared" si="16"/>
        <v>#DIV/0!</v>
      </c>
      <c r="E81" s="34"/>
      <c r="F81" s="2">
        <f>'Vazão Terraço'!$G$9</f>
        <v>10</v>
      </c>
      <c r="G81" s="2">
        <f t="shared" si="19"/>
        <v>0.77000000000000046</v>
      </c>
      <c r="H81" s="2" t="e">
        <f>((1/$C$2)*($E$2^0.5)*(((F81*G81)/2)/(F81+G81))^(2/3))-'Vazão Terraço'!$I$19</f>
        <v>#DIV/0!</v>
      </c>
      <c r="I81" s="2" t="e">
        <f t="shared" si="17"/>
        <v>#DIV/0!</v>
      </c>
    </row>
    <row r="82" spans="1:9" x14ac:dyDescent="0.2">
      <c r="A82" s="2">
        <f t="shared" si="18"/>
        <v>7.7999999999999883</v>
      </c>
      <c r="B82" s="2">
        <f>'Vazão Terraço'!$G$10</f>
        <v>0.7</v>
      </c>
      <c r="C82" s="2" t="e">
        <f>((1/$C$2)*($E$2^0.5)*(((A82*B82)/2)/(A82+B82))^(2/3))-'Vazão Terraço'!$I$19</f>
        <v>#DIV/0!</v>
      </c>
      <c r="D82" s="2" t="e">
        <f t="shared" si="16"/>
        <v>#DIV/0!</v>
      </c>
      <c r="E82" s="34"/>
      <c r="F82" s="2">
        <f>'Vazão Terraço'!$G$9</f>
        <v>10</v>
      </c>
      <c r="G82" s="2">
        <f t="shared" si="19"/>
        <v>0.78000000000000047</v>
      </c>
      <c r="H82" s="2" t="e">
        <f>((1/$C$2)*($E$2^0.5)*(((F82*G82)/2)/(F82+G82))^(2/3))-'Vazão Terraço'!$I$19</f>
        <v>#DIV/0!</v>
      </c>
      <c r="I82" s="2" t="e">
        <f t="shared" si="17"/>
        <v>#DIV/0!</v>
      </c>
    </row>
    <row r="83" spans="1:9" x14ac:dyDescent="0.2">
      <c r="A83" s="2">
        <f t="shared" si="18"/>
        <v>7.8999999999999879</v>
      </c>
      <c r="B83" s="2">
        <f>'Vazão Terraço'!$G$10</f>
        <v>0.7</v>
      </c>
      <c r="C83" s="2" t="e">
        <f>((1/$C$2)*($E$2^0.5)*(((A83*B83)/2)/(A83+B83))^(2/3))-'Vazão Terraço'!$I$19</f>
        <v>#DIV/0!</v>
      </c>
      <c r="D83" s="2" t="e">
        <f t="shared" si="16"/>
        <v>#DIV/0!</v>
      </c>
      <c r="E83" s="34"/>
      <c r="F83" s="2">
        <f>'Vazão Terraço'!$G$9</f>
        <v>10</v>
      </c>
      <c r="G83" s="2">
        <f t="shared" si="19"/>
        <v>0.79000000000000048</v>
      </c>
      <c r="H83" s="2" t="e">
        <f>((1/$C$2)*($E$2^0.5)*(((F83*G83)/2)/(F83+G83))^(2/3))-'Vazão Terraço'!$I$19</f>
        <v>#DIV/0!</v>
      </c>
      <c r="I83" s="2" t="e">
        <f t="shared" si="17"/>
        <v>#DIV/0!</v>
      </c>
    </row>
    <row r="84" spans="1:9" x14ac:dyDescent="0.2">
      <c r="A84" s="2">
        <f t="shared" si="18"/>
        <v>7.9999999999999876</v>
      </c>
      <c r="B84" s="2">
        <f>'Vazão Terraço'!$G$10</f>
        <v>0.7</v>
      </c>
      <c r="C84" s="2" t="e">
        <f>((1/$C$2)*($E$2^0.5)*(((A84*B84)/2)/(A84+B84))^(2/3))-'Vazão Terraço'!$I$19</f>
        <v>#DIV/0!</v>
      </c>
      <c r="D84" s="2" t="e">
        <f t="shared" si="16"/>
        <v>#DIV/0!</v>
      </c>
      <c r="E84" s="34"/>
      <c r="F84" s="2">
        <f>'Vazão Terraço'!$G$9</f>
        <v>10</v>
      </c>
      <c r="G84" s="2">
        <f t="shared" si="19"/>
        <v>0.80000000000000049</v>
      </c>
      <c r="H84" s="2" t="e">
        <f>((1/$C$2)*($E$2^0.5)*(((F84*G84)/2)/(F84+G84))^(2/3))-'Vazão Terraço'!$I$19</f>
        <v>#DIV/0!</v>
      </c>
      <c r="I84" s="2" t="e">
        <f t="shared" si="17"/>
        <v>#DIV/0!</v>
      </c>
    </row>
    <row r="85" spans="1:9" x14ac:dyDescent="0.2">
      <c r="A85" s="2">
        <f t="shared" si="18"/>
        <v>8.0999999999999872</v>
      </c>
      <c r="B85" s="2">
        <f>'Vazão Terraço'!$G$10</f>
        <v>0.7</v>
      </c>
      <c r="C85" s="2" t="e">
        <f>((1/$C$2)*($E$2^0.5)*(((A85*B85)/2)/(A85+B85))^(2/3))-'Vazão Terraço'!$I$19</f>
        <v>#DIV/0!</v>
      </c>
      <c r="D85" s="2" t="e">
        <f t="shared" si="16"/>
        <v>#DIV/0!</v>
      </c>
      <c r="E85" s="34"/>
      <c r="F85" s="2">
        <f>'Vazão Terraço'!$G$9</f>
        <v>10</v>
      </c>
      <c r="G85" s="2">
        <f t="shared" si="19"/>
        <v>0.8100000000000005</v>
      </c>
      <c r="H85" s="2" t="e">
        <f>((1/$C$2)*($E$2^0.5)*(((F85*G85)/2)/(F85+G85))^(2/3))-'Vazão Terraço'!$I$19</f>
        <v>#DIV/0!</v>
      </c>
      <c r="I85" s="2" t="e">
        <f t="shared" si="17"/>
        <v>#DIV/0!</v>
      </c>
    </row>
    <row r="86" spans="1:9" x14ac:dyDescent="0.2">
      <c r="A86" s="2">
        <f t="shared" si="18"/>
        <v>8.1999999999999869</v>
      </c>
      <c r="B86" s="2">
        <f>'Vazão Terraço'!$G$10</f>
        <v>0.7</v>
      </c>
      <c r="C86" s="2" t="e">
        <f>((1/$C$2)*($E$2^0.5)*(((A86*B86)/2)/(A86+B86))^(2/3))-'Vazão Terraço'!$I$19</f>
        <v>#DIV/0!</v>
      </c>
      <c r="D86" s="2" t="e">
        <f t="shared" ref="D86:D101" si="20">ABS(C86)</f>
        <v>#DIV/0!</v>
      </c>
      <c r="E86" s="34"/>
      <c r="F86" s="2">
        <f>'Vazão Terraço'!$G$9</f>
        <v>10</v>
      </c>
      <c r="G86" s="2">
        <f t="shared" si="19"/>
        <v>0.82000000000000051</v>
      </c>
      <c r="H86" s="2" t="e">
        <f>((1/$C$2)*($E$2^0.5)*(((F86*G86)/2)/(F86+G86))^(2/3))-'Vazão Terraço'!$I$19</f>
        <v>#DIV/0!</v>
      </c>
      <c r="I86" s="2" t="e">
        <f t="shared" ref="I86:I101" si="21">ABS(H86)</f>
        <v>#DIV/0!</v>
      </c>
    </row>
    <row r="87" spans="1:9" x14ac:dyDescent="0.2">
      <c r="A87" s="2">
        <f t="shared" ref="A87:A102" si="22">A86+0.1</f>
        <v>8.2999999999999865</v>
      </c>
      <c r="B87" s="2">
        <f>'Vazão Terraço'!$G$10</f>
        <v>0.7</v>
      </c>
      <c r="C87" s="2" t="e">
        <f>((1/$C$2)*($E$2^0.5)*(((A87*B87)/2)/(A87+B87))^(2/3))-'Vazão Terraço'!$I$19</f>
        <v>#DIV/0!</v>
      </c>
      <c r="D87" s="2" t="e">
        <f t="shared" si="20"/>
        <v>#DIV/0!</v>
      </c>
      <c r="E87" s="34"/>
      <c r="F87" s="2">
        <f>'Vazão Terraço'!$G$9</f>
        <v>10</v>
      </c>
      <c r="G87" s="2">
        <f t="shared" ref="G87:G102" si="23">G86+0.01</f>
        <v>0.83000000000000052</v>
      </c>
      <c r="H87" s="2" t="e">
        <f>((1/$C$2)*($E$2^0.5)*(((F87*G87)/2)/(F87+G87))^(2/3))-'Vazão Terraço'!$I$19</f>
        <v>#DIV/0!</v>
      </c>
      <c r="I87" s="2" t="e">
        <f t="shared" si="21"/>
        <v>#DIV/0!</v>
      </c>
    </row>
    <row r="88" spans="1:9" x14ac:dyDescent="0.2">
      <c r="A88" s="2">
        <f t="shared" si="22"/>
        <v>8.3999999999999861</v>
      </c>
      <c r="B88" s="2">
        <f>'Vazão Terraço'!$G$10</f>
        <v>0.7</v>
      </c>
      <c r="C88" s="2" t="e">
        <f>((1/$C$2)*($E$2^0.5)*(((A88*B88)/2)/(A88+B88))^(2/3))-'Vazão Terraço'!$I$19</f>
        <v>#DIV/0!</v>
      </c>
      <c r="D88" s="2" t="e">
        <f t="shared" si="20"/>
        <v>#DIV/0!</v>
      </c>
      <c r="E88" s="34"/>
      <c r="F88" s="2">
        <f>'Vazão Terraço'!$G$9</f>
        <v>10</v>
      </c>
      <c r="G88" s="2">
        <f t="shared" si="23"/>
        <v>0.84000000000000052</v>
      </c>
      <c r="H88" s="2" t="e">
        <f>((1/$C$2)*($E$2^0.5)*(((F88*G88)/2)/(F88+G88))^(2/3))-'Vazão Terraço'!$I$19</f>
        <v>#DIV/0!</v>
      </c>
      <c r="I88" s="2" t="e">
        <f t="shared" si="21"/>
        <v>#DIV/0!</v>
      </c>
    </row>
    <row r="89" spans="1:9" x14ac:dyDescent="0.2">
      <c r="A89" s="2">
        <f t="shared" si="22"/>
        <v>8.4999999999999858</v>
      </c>
      <c r="B89" s="2">
        <f>'Vazão Terraço'!$G$10</f>
        <v>0.7</v>
      </c>
      <c r="C89" s="2" t="e">
        <f>((1/$C$2)*($E$2^0.5)*(((A89*B89)/2)/(A89+B89))^(2/3))-'Vazão Terraço'!$I$19</f>
        <v>#DIV/0!</v>
      </c>
      <c r="D89" s="2" t="e">
        <f t="shared" si="20"/>
        <v>#DIV/0!</v>
      </c>
      <c r="E89" s="34"/>
      <c r="F89" s="2">
        <f>'Vazão Terraço'!$G$9</f>
        <v>10</v>
      </c>
      <c r="G89" s="2">
        <f t="shared" si="23"/>
        <v>0.85000000000000053</v>
      </c>
      <c r="H89" s="2" t="e">
        <f>((1/$C$2)*($E$2^0.5)*(((F89*G89)/2)/(F89+G89))^(2/3))-'Vazão Terraço'!$I$19</f>
        <v>#DIV/0!</v>
      </c>
      <c r="I89" s="2" t="e">
        <f t="shared" si="21"/>
        <v>#DIV/0!</v>
      </c>
    </row>
    <row r="90" spans="1:9" x14ac:dyDescent="0.2">
      <c r="A90" s="2">
        <f t="shared" si="22"/>
        <v>8.5999999999999854</v>
      </c>
      <c r="B90" s="2">
        <f>'Vazão Terraço'!$G$10</f>
        <v>0.7</v>
      </c>
      <c r="C90" s="2" t="e">
        <f>((1/$C$2)*($E$2^0.5)*(((A90*B90)/2)/(A90+B90))^(2/3))-'Vazão Terraço'!$I$19</f>
        <v>#DIV/0!</v>
      </c>
      <c r="D90" s="2" t="e">
        <f t="shared" si="20"/>
        <v>#DIV/0!</v>
      </c>
      <c r="E90" s="34"/>
      <c r="F90" s="2">
        <f>'Vazão Terraço'!$G$9</f>
        <v>10</v>
      </c>
      <c r="G90" s="2">
        <f t="shared" si="23"/>
        <v>0.86000000000000054</v>
      </c>
      <c r="H90" s="2" t="e">
        <f>((1/$C$2)*($E$2^0.5)*(((F90*G90)/2)/(F90+G90))^(2/3))-'Vazão Terraço'!$I$19</f>
        <v>#DIV/0!</v>
      </c>
      <c r="I90" s="2" t="e">
        <f t="shared" si="21"/>
        <v>#DIV/0!</v>
      </c>
    </row>
    <row r="91" spans="1:9" x14ac:dyDescent="0.2">
      <c r="A91" s="2">
        <f t="shared" si="22"/>
        <v>8.6999999999999851</v>
      </c>
      <c r="B91" s="2">
        <f>'Vazão Terraço'!$G$10</f>
        <v>0.7</v>
      </c>
      <c r="C91" s="2" t="e">
        <f>((1/$C$2)*($E$2^0.5)*(((A91*B91)/2)/(A91+B91))^(2/3))-'Vazão Terraço'!$I$19</f>
        <v>#DIV/0!</v>
      </c>
      <c r="D91" s="2" t="e">
        <f t="shared" si="20"/>
        <v>#DIV/0!</v>
      </c>
      <c r="E91" s="34"/>
      <c r="F91" s="2">
        <f>'Vazão Terraço'!$G$9</f>
        <v>10</v>
      </c>
      <c r="G91" s="2">
        <f t="shared" si="23"/>
        <v>0.87000000000000055</v>
      </c>
      <c r="H91" s="2" t="e">
        <f>((1/$C$2)*($E$2^0.5)*(((F91*G91)/2)/(F91+G91))^(2/3))-'Vazão Terraço'!$I$19</f>
        <v>#DIV/0!</v>
      </c>
      <c r="I91" s="2" t="e">
        <f t="shared" si="21"/>
        <v>#DIV/0!</v>
      </c>
    </row>
    <row r="92" spans="1:9" x14ac:dyDescent="0.2">
      <c r="A92" s="2">
        <f t="shared" si="22"/>
        <v>8.7999999999999847</v>
      </c>
      <c r="B92" s="2">
        <f>'Vazão Terraço'!$G$10</f>
        <v>0.7</v>
      </c>
      <c r="C92" s="2" t="e">
        <f>((1/$C$2)*($E$2^0.5)*(((A92*B92)/2)/(A92+B92))^(2/3))-'Vazão Terraço'!$I$19</f>
        <v>#DIV/0!</v>
      </c>
      <c r="D92" s="2" t="e">
        <f t="shared" si="20"/>
        <v>#DIV/0!</v>
      </c>
      <c r="E92" s="34"/>
      <c r="F92" s="2">
        <f>'Vazão Terraço'!$G$9</f>
        <v>10</v>
      </c>
      <c r="G92" s="2">
        <f t="shared" si="23"/>
        <v>0.88000000000000056</v>
      </c>
      <c r="H92" s="2" t="e">
        <f>((1/$C$2)*($E$2^0.5)*(((F92*G92)/2)/(F92+G92))^(2/3))-'Vazão Terraço'!$I$19</f>
        <v>#DIV/0!</v>
      </c>
      <c r="I92" s="2" t="e">
        <f t="shared" si="21"/>
        <v>#DIV/0!</v>
      </c>
    </row>
    <row r="93" spans="1:9" x14ac:dyDescent="0.2">
      <c r="A93" s="2">
        <f t="shared" si="22"/>
        <v>8.8999999999999844</v>
      </c>
      <c r="B93" s="2">
        <f>'Vazão Terraço'!$G$10</f>
        <v>0.7</v>
      </c>
      <c r="C93" s="2" t="e">
        <f>((1/$C$2)*($E$2^0.5)*(((A93*B93)/2)/(A93+B93))^(2/3))-'Vazão Terraço'!$I$19</f>
        <v>#DIV/0!</v>
      </c>
      <c r="D93" s="2" t="e">
        <f t="shared" si="20"/>
        <v>#DIV/0!</v>
      </c>
      <c r="E93" s="34"/>
      <c r="F93" s="2">
        <f>'Vazão Terraço'!$G$9</f>
        <v>10</v>
      </c>
      <c r="G93" s="2">
        <f t="shared" si="23"/>
        <v>0.89000000000000057</v>
      </c>
      <c r="H93" s="2" t="e">
        <f>((1/$C$2)*($E$2^0.5)*(((F93*G93)/2)/(F93+G93))^(2/3))-'Vazão Terraço'!$I$19</f>
        <v>#DIV/0!</v>
      </c>
      <c r="I93" s="2" t="e">
        <f t="shared" si="21"/>
        <v>#DIV/0!</v>
      </c>
    </row>
    <row r="94" spans="1:9" x14ac:dyDescent="0.2">
      <c r="A94" s="2">
        <f t="shared" si="22"/>
        <v>8.999999999999984</v>
      </c>
      <c r="B94" s="2">
        <f>'Vazão Terraço'!$G$10</f>
        <v>0.7</v>
      </c>
      <c r="C94" s="2" t="e">
        <f>((1/$C$2)*($E$2^0.5)*(((A94*B94)/2)/(A94+B94))^(2/3))-'Vazão Terraço'!$I$19</f>
        <v>#DIV/0!</v>
      </c>
      <c r="D94" s="2" t="e">
        <f t="shared" si="20"/>
        <v>#DIV/0!</v>
      </c>
      <c r="E94" s="34"/>
      <c r="F94" s="2">
        <f>'Vazão Terraço'!$G$9</f>
        <v>10</v>
      </c>
      <c r="G94" s="2">
        <f t="shared" si="23"/>
        <v>0.90000000000000058</v>
      </c>
      <c r="H94" s="2" t="e">
        <f>((1/$C$2)*($E$2^0.5)*(((F94*G94)/2)/(F94+G94))^(2/3))-'Vazão Terraço'!$I$19</f>
        <v>#DIV/0!</v>
      </c>
      <c r="I94" s="2" t="e">
        <f t="shared" si="21"/>
        <v>#DIV/0!</v>
      </c>
    </row>
    <row r="95" spans="1:9" x14ac:dyDescent="0.2">
      <c r="A95" s="2">
        <f t="shared" si="22"/>
        <v>9.0999999999999837</v>
      </c>
      <c r="B95" s="2">
        <f>'Vazão Terraço'!$G$10</f>
        <v>0.7</v>
      </c>
      <c r="C95" s="2" t="e">
        <f>((1/$C$2)*($E$2^0.5)*(((A95*B95)/2)/(A95+B95))^(2/3))-'Vazão Terraço'!$I$19</f>
        <v>#DIV/0!</v>
      </c>
      <c r="D95" s="2" t="e">
        <f t="shared" si="20"/>
        <v>#DIV/0!</v>
      </c>
      <c r="E95" s="34"/>
      <c r="F95" s="2">
        <f>'Vazão Terraço'!$G$9</f>
        <v>10</v>
      </c>
      <c r="G95" s="2">
        <f t="shared" si="23"/>
        <v>0.91000000000000059</v>
      </c>
      <c r="H95" s="2" t="e">
        <f>((1/$C$2)*($E$2^0.5)*(((F95*G95)/2)/(F95+G95))^(2/3))-'Vazão Terraço'!$I$19</f>
        <v>#DIV/0!</v>
      </c>
      <c r="I95" s="2" t="e">
        <f t="shared" si="21"/>
        <v>#DIV/0!</v>
      </c>
    </row>
    <row r="96" spans="1:9" x14ac:dyDescent="0.2">
      <c r="A96" s="2">
        <f t="shared" si="22"/>
        <v>9.1999999999999833</v>
      </c>
      <c r="B96" s="2">
        <f>'Vazão Terraço'!$G$10</f>
        <v>0.7</v>
      </c>
      <c r="C96" s="2" t="e">
        <f>((1/$C$2)*($E$2^0.5)*(((A96*B96)/2)/(A96+B96))^(2/3))-'Vazão Terraço'!$I$19</f>
        <v>#DIV/0!</v>
      </c>
      <c r="D96" s="2" t="e">
        <f t="shared" si="20"/>
        <v>#DIV/0!</v>
      </c>
      <c r="E96" s="34"/>
      <c r="F96" s="2">
        <f>'Vazão Terraço'!$G$9</f>
        <v>10</v>
      </c>
      <c r="G96" s="2">
        <f t="shared" si="23"/>
        <v>0.9200000000000006</v>
      </c>
      <c r="H96" s="2" t="e">
        <f>((1/$C$2)*($E$2^0.5)*(((F96*G96)/2)/(F96+G96))^(2/3))-'Vazão Terraço'!$I$19</f>
        <v>#DIV/0!</v>
      </c>
      <c r="I96" s="2" t="e">
        <f t="shared" si="21"/>
        <v>#DIV/0!</v>
      </c>
    </row>
    <row r="97" spans="1:9" x14ac:dyDescent="0.2">
      <c r="A97" s="2">
        <f t="shared" si="22"/>
        <v>9.2999999999999829</v>
      </c>
      <c r="B97" s="2">
        <f>'Vazão Terraço'!$G$10</f>
        <v>0.7</v>
      </c>
      <c r="C97" s="2" t="e">
        <f>((1/$C$2)*($E$2^0.5)*(((A97*B97)/2)/(A97+B97))^(2/3))-'Vazão Terraço'!$I$19</f>
        <v>#DIV/0!</v>
      </c>
      <c r="D97" s="2" t="e">
        <f t="shared" si="20"/>
        <v>#DIV/0!</v>
      </c>
      <c r="E97" s="34"/>
      <c r="F97" s="2">
        <f>'Vazão Terraço'!$G$9</f>
        <v>10</v>
      </c>
      <c r="G97" s="2">
        <f t="shared" si="23"/>
        <v>0.9300000000000006</v>
      </c>
      <c r="H97" s="2" t="e">
        <f>((1/$C$2)*($E$2^0.5)*(((F97*G97)/2)/(F97+G97))^(2/3))-'Vazão Terraço'!$I$19</f>
        <v>#DIV/0!</v>
      </c>
      <c r="I97" s="2" t="e">
        <f t="shared" si="21"/>
        <v>#DIV/0!</v>
      </c>
    </row>
    <row r="98" spans="1:9" x14ac:dyDescent="0.2">
      <c r="A98" s="2">
        <f t="shared" si="22"/>
        <v>9.3999999999999826</v>
      </c>
      <c r="B98" s="2">
        <f>'Vazão Terraço'!$G$10</f>
        <v>0.7</v>
      </c>
      <c r="C98" s="2" t="e">
        <f>((1/$C$2)*($E$2^0.5)*(((A98*B98)/2)/(A98+B98))^(2/3))-'Vazão Terraço'!$I$19</f>
        <v>#DIV/0!</v>
      </c>
      <c r="D98" s="2" t="e">
        <f t="shared" si="20"/>
        <v>#DIV/0!</v>
      </c>
      <c r="E98" s="34"/>
      <c r="F98" s="2">
        <f>'Vazão Terraço'!$G$9</f>
        <v>10</v>
      </c>
      <c r="G98" s="2">
        <f t="shared" si="23"/>
        <v>0.94000000000000061</v>
      </c>
      <c r="H98" s="2" t="e">
        <f>((1/$C$2)*($E$2^0.5)*(((F98*G98)/2)/(F98+G98))^(2/3))-'Vazão Terraço'!$I$19</f>
        <v>#DIV/0!</v>
      </c>
      <c r="I98" s="2" t="e">
        <f t="shared" si="21"/>
        <v>#DIV/0!</v>
      </c>
    </row>
    <row r="99" spans="1:9" x14ac:dyDescent="0.2">
      <c r="A99" s="2">
        <f t="shared" si="22"/>
        <v>9.4999999999999822</v>
      </c>
      <c r="B99" s="2">
        <f>'Vazão Terraço'!$G$10</f>
        <v>0.7</v>
      </c>
      <c r="C99" s="2" t="e">
        <f>((1/$C$2)*($E$2^0.5)*(((A99*B99)/2)/(A99+B99))^(2/3))-'Vazão Terraço'!$I$19</f>
        <v>#DIV/0!</v>
      </c>
      <c r="D99" s="2" t="e">
        <f t="shared" si="20"/>
        <v>#DIV/0!</v>
      </c>
      <c r="E99" s="34"/>
      <c r="F99" s="2">
        <f>'Vazão Terraço'!$G$9</f>
        <v>10</v>
      </c>
      <c r="G99" s="2">
        <f t="shared" si="23"/>
        <v>0.95000000000000062</v>
      </c>
      <c r="H99" s="2" t="e">
        <f>((1/$C$2)*($E$2^0.5)*(((F99*G99)/2)/(F99+G99))^(2/3))-'Vazão Terraço'!$I$19</f>
        <v>#DIV/0!</v>
      </c>
      <c r="I99" s="2" t="e">
        <f t="shared" si="21"/>
        <v>#DIV/0!</v>
      </c>
    </row>
    <row r="100" spans="1:9" x14ac:dyDescent="0.2">
      <c r="A100" s="2">
        <f t="shared" si="22"/>
        <v>9.5999999999999819</v>
      </c>
      <c r="B100" s="2">
        <f>'Vazão Terraço'!$G$10</f>
        <v>0.7</v>
      </c>
      <c r="C100" s="2" t="e">
        <f>((1/$C$2)*($E$2^0.5)*(((A100*B100)/2)/(A100+B100))^(2/3))-'Vazão Terraço'!$I$19</f>
        <v>#DIV/0!</v>
      </c>
      <c r="D100" s="2" t="e">
        <f t="shared" si="20"/>
        <v>#DIV/0!</v>
      </c>
      <c r="E100" s="34"/>
      <c r="F100" s="2">
        <f>'Vazão Terraço'!$G$9</f>
        <v>10</v>
      </c>
      <c r="G100" s="2">
        <f t="shared" si="23"/>
        <v>0.96000000000000063</v>
      </c>
      <c r="H100" s="2" t="e">
        <f>((1/$C$2)*($E$2^0.5)*(((F100*G100)/2)/(F100+G100))^(2/3))-'Vazão Terraço'!$I$19</f>
        <v>#DIV/0!</v>
      </c>
      <c r="I100" s="2" t="e">
        <f t="shared" si="21"/>
        <v>#DIV/0!</v>
      </c>
    </row>
    <row r="101" spans="1:9" x14ac:dyDescent="0.2">
      <c r="A101" s="2">
        <f t="shared" si="22"/>
        <v>9.6999999999999815</v>
      </c>
      <c r="B101" s="2">
        <f>'Vazão Terraço'!$G$10</f>
        <v>0.7</v>
      </c>
      <c r="C101" s="2" t="e">
        <f>((1/$C$2)*($E$2^0.5)*(((A101*B101)/2)/(A101+B101))^(2/3))-'Vazão Terraço'!$I$19</f>
        <v>#DIV/0!</v>
      </c>
      <c r="D101" s="2" t="e">
        <f t="shared" si="20"/>
        <v>#DIV/0!</v>
      </c>
      <c r="E101" s="34"/>
      <c r="F101" s="2">
        <f>'Vazão Terraço'!$G$9</f>
        <v>10</v>
      </c>
      <c r="G101" s="2">
        <f t="shared" si="23"/>
        <v>0.97000000000000064</v>
      </c>
      <c r="H101" s="2" t="e">
        <f>((1/$C$2)*($E$2^0.5)*(((F101*G101)/2)/(F101+G101))^(2/3))-'Vazão Terraço'!$I$19</f>
        <v>#DIV/0!</v>
      </c>
      <c r="I101" s="2" t="e">
        <f t="shared" si="21"/>
        <v>#DIV/0!</v>
      </c>
    </row>
    <row r="102" spans="1:9" x14ac:dyDescent="0.2">
      <c r="A102" s="2">
        <f t="shared" si="22"/>
        <v>9.7999999999999812</v>
      </c>
      <c r="B102" s="2">
        <f>'Vazão Terraço'!$G$10</f>
        <v>0.7</v>
      </c>
      <c r="C102" s="2" t="e">
        <f>((1/$C$2)*($E$2^0.5)*(((A102*B102)/2)/(A102+B102))^(2/3))-'Vazão Terraço'!$I$19</f>
        <v>#DIV/0!</v>
      </c>
      <c r="D102" s="2" t="e">
        <f t="shared" ref="D102:D117" si="24">ABS(C102)</f>
        <v>#DIV/0!</v>
      </c>
      <c r="E102" s="34"/>
      <c r="F102" s="2">
        <f>'Vazão Terraço'!$G$9</f>
        <v>10</v>
      </c>
      <c r="G102" s="2">
        <f t="shared" si="23"/>
        <v>0.98000000000000065</v>
      </c>
      <c r="H102" s="2" t="e">
        <f>((1/$C$2)*($E$2^0.5)*(((F102*G102)/2)/(F102+G102))^(2/3))-'Vazão Terraço'!$I$19</f>
        <v>#DIV/0!</v>
      </c>
      <c r="I102" s="2" t="e">
        <f t="shared" ref="I102:I117" si="25">ABS(H102)</f>
        <v>#DIV/0!</v>
      </c>
    </row>
    <row r="103" spans="1:9" x14ac:dyDescent="0.2">
      <c r="A103" s="2">
        <f t="shared" ref="A103:A118" si="26">A102+0.1</f>
        <v>9.8999999999999808</v>
      </c>
      <c r="B103" s="2">
        <f>'Vazão Terraço'!$G$10</f>
        <v>0.7</v>
      </c>
      <c r="C103" s="2" t="e">
        <f>((1/$C$2)*($E$2^0.5)*(((A103*B103)/2)/(A103+B103))^(2/3))-'Vazão Terraço'!$I$19</f>
        <v>#DIV/0!</v>
      </c>
      <c r="D103" s="2" t="e">
        <f t="shared" si="24"/>
        <v>#DIV/0!</v>
      </c>
      <c r="E103" s="34"/>
      <c r="F103" s="2">
        <f>'Vazão Terraço'!$G$9</f>
        <v>10</v>
      </c>
      <c r="G103" s="2">
        <f>G102+0.01</f>
        <v>0.99000000000000066</v>
      </c>
      <c r="H103" s="2" t="e">
        <f>((1/$C$2)*($E$2^0.5)*(((F103*G103)/2)/(F103+G103))^(2/3))-'Vazão Terraço'!$I$19</f>
        <v>#DIV/0!</v>
      </c>
      <c r="I103" s="2" t="e">
        <f t="shared" si="25"/>
        <v>#DIV/0!</v>
      </c>
    </row>
    <row r="104" spans="1:9" x14ac:dyDescent="0.2">
      <c r="A104" s="2">
        <f t="shared" si="26"/>
        <v>9.9999999999999805</v>
      </c>
      <c r="B104" s="2">
        <f>'Vazão Terraço'!$G$10</f>
        <v>0.7</v>
      </c>
      <c r="C104" s="2" t="e">
        <f>((1/$C$2)*($E$2^0.5)*(((A104*B104)/2)/(A104+B104))^(2/3))-'Vazão Terraço'!$I$19</f>
        <v>#DIV/0!</v>
      </c>
      <c r="D104" s="2" t="e">
        <f t="shared" si="24"/>
        <v>#DIV/0!</v>
      </c>
      <c r="E104" s="34"/>
      <c r="F104" s="2">
        <f>'Vazão Terraço'!$G$9</f>
        <v>10</v>
      </c>
      <c r="G104" s="2">
        <f>G103+0.01</f>
        <v>1.0000000000000007</v>
      </c>
      <c r="H104" s="2" t="e">
        <f>((1/$C$2)*($E$2^0.5)*(((F104*G104)/2)/(F104+G104))^(2/3))-'Vazão Terraço'!$I$19</f>
        <v>#DIV/0!</v>
      </c>
      <c r="I104" s="2" t="e">
        <f t="shared" si="25"/>
        <v>#DIV/0!</v>
      </c>
    </row>
    <row r="105" spans="1:9" x14ac:dyDescent="0.2">
      <c r="A105" s="2">
        <f t="shared" si="26"/>
        <v>10.09999999999998</v>
      </c>
      <c r="B105" s="2">
        <f>'Vazão Terraço'!$G$10</f>
        <v>0.7</v>
      </c>
      <c r="C105" s="2" t="e">
        <f>((1/$C$2)*($E$2^0.5)*(((A105*B105)/2)/(A105+B105))^(2/3))-'Vazão Terraço'!$I$19</f>
        <v>#DIV/0!</v>
      </c>
      <c r="D105" s="2" t="e">
        <f t="shared" si="24"/>
        <v>#DIV/0!</v>
      </c>
      <c r="E105" s="34"/>
      <c r="F105" s="2">
        <f>'Vazão Terraço'!$G$9</f>
        <v>10</v>
      </c>
      <c r="G105" s="2">
        <f>G104+0.05</f>
        <v>1.0500000000000007</v>
      </c>
      <c r="H105" s="2" t="e">
        <f>((1/$C$2)*($E$2^0.5)*(((F105*G105)/2)/(F105+G105))^(2/3))-'Vazão Terraço'!$I$19</f>
        <v>#DIV/0!</v>
      </c>
      <c r="I105" s="2" t="e">
        <f t="shared" si="25"/>
        <v>#DIV/0!</v>
      </c>
    </row>
    <row r="106" spans="1:9" x14ac:dyDescent="0.2">
      <c r="A106" s="2">
        <f t="shared" si="26"/>
        <v>10.19999999999998</v>
      </c>
      <c r="B106" s="2">
        <f>'Vazão Terraço'!$G$10</f>
        <v>0.7</v>
      </c>
      <c r="C106" s="2" t="e">
        <f>((1/$C$2)*($E$2^0.5)*(((A106*B106)/2)/(A106+B106))^(2/3))-'Vazão Terraço'!$I$19</f>
        <v>#DIV/0!</v>
      </c>
      <c r="D106" s="2" t="e">
        <f t="shared" si="24"/>
        <v>#DIV/0!</v>
      </c>
      <c r="E106" s="34"/>
      <c r="F106" s="2">
        <f>'Vazão Terraço'!$G$9</f>
        <v>10</v>
      </c>
      <c r="G106" s="2">
        <f t="shared" ref="G106:G121" si="27">G105+0.05</f>
        <v>1.1000000000000008</v>
      </c>
      <c r="H106" s="2" t="e">
        <f>((1/$C$2)*($E$2^0.5)*(((F106*G106)/2)/(F106+G106))^(2/3))-'Vazão Terraço'!$I$19</f>
        <v>#DIV/0!</v>
      </c>
      <c r="I106" s="2" t="e">
        <f t="shared" si="25"/>
        <v>#DIV/0!</v>
      </c>
    </row>
    <row r="107" spans="1:9" x14ac:dyDescent="0.2">
      <c r="A107" s="2">
        <f t="shared" si="26"/>
        <v>10.299999999999979</v>
      </c>
      <c r="B107" s="2">
        <f>'Vazão Terraço'!$G$10</f>
        <v>0.7</v>
      </c>
      <c r="C107" s="2" t="e">
        <f>((1/$C$2)*($E$2^0.5)*(((A107*B107)/2)/(A107+B107))^(2/3))-'Vazão Terraço'!$I$19</f>
        <v>#DIV/0!</v>
      </c>
      <c r="D107" s="2" t="e">
        <f t="shared" si="24"/>
        <v>#DIV/0!</v>
      </c>
      <c r="E107" s="34"/>
      <c r="F107" s="2">
        <f>'Vazão Terraço'!$G$9</f>
        <v>10</v>
      </c>
      <c r="G107" s="2">
        <f t="shared" si="27"/>
        <v>1.1500000000000008</v>
      </c>
      <c r="H107" s="2" t="e">
        <f>((1/$C$2)*($E$2^0.5)*(((F107*G107)/2)/(F107+G107))^(2/3))-'Vazão Terraço'!$I$19</f>
        <v>#DIV/0!</v>
      </c>
      <c r="I107" s="2" t="e">
        <f t="shared" si="25"/>
        <v>#DIV/0!</v>
      </c>
    </row>
    <row r="108" spans="1:9" x14ac:dyDescent="0.2">
      <c r="A108" s="2">
        <f t="shared" si="26"/>
        <v>10.399999999999979</v>
      </c>
      <c r="B108" s="2">
        <f>'Vazão Terraço'!$G$10</f>
        <v>0.7</v>
      </c>
      <c r="C108" s="2" t="e">
        <f>((1/$C$2)*($E$2^0.5)*(((A108*B108)/2)/(A108+B108))^(2/3))-'Vazão Terraço'!$I$19</f>
        <v>#DIV/0!</v>
      </c>
      <c r="D108" s="2" t="e">
        <f t="shared" si="24"/>
        <v>#DIV/0!</v>
      </c>
      <c r="E108" s="34"/>
      <c r="F108" s="2">
        <f>'Vazão Terraço'!$G$9</f>
        <v>10</v>
      </c>
      <c r="G108" s="2">
        <f t="shared" si="27"/>
        <v>1.2000000000000008</v>
      </c>
      <c r="H108" s="2" t="e">
        <f>((1/$C$2)*($E$2^0.5)*(((F108*G108)/2)/(F108+G108))^(2/3))-'Vazão Terraço'!$I$19</f>
        <v>#DIV/0!</v>
      </c>
      <c r="I108" s="2" t="e">
        <f t="shared" si="25"/>
        <v>#DIV/0!</v>
      </c>
    </row>
    <row r="109" spans="1:9" x14ac:dyDescent="0.2">
      <c r="A109" s="2">
        <f t="shared" si="26"/>
        <v>10.499999999999979</v>
      </c>
      <c r="B109" s="2">
        <f>'Vazão Terraço'!$G$10</f>
        <v>0.7</v>
      </c>
      <c r="C109" s="2" t="e">
        <f>((1/$C$2)*($E$2^0.5)*(((A109*B109)/2)/(A109+B109))^(2/3))-'Vazão Terraço'!$I$19</f>
        <v>#DIV/0!</v>
      </c>
      <c r="D109" s="2" t="e">
        <f t="shared" si="24"/>
        <v>#DIV/0!</v>
      </c>
      <c r="E109" s="34"/>
      <c r="F109" s="2">
        <f>'Vazão Terraço'!$G$9</f>
        <v>10</v>
      </c>
      <c r="G109" s="2">
        <f t="shared" si="27"/>
        <v>1.2500000000000009</v>
      </c>
      <c r="H109" s="2" t="e">
        <f>((1/$C$2)*($E$2^0.5)*(((F109*G109)/2)/(F109+G109))^(2/3))-'Vazão Terraço'!$I$19</f>
        <v>#DIV/0!</v>
      </c>
      <c r="I109" s="2" t="e">
        <f t="shared" si="25"/>
        <v>#DIV/0!</v>
      </c>
    </row>
    <row r="110" spans="1:9" x14ac:dyDescent="0.2">
      <c r="A110" s="2">
        <f t="shared" si="26"/>
        <v>10.599999999999978</v>
      </c>
      <c r="B110" s="2">
        <f>'Vazão Terraço'!$G$10</f>
        <v>0.7</v>
      </c>
      <c r="C110" s="2" t="e">
        <f>((1/$C$2)*($E$2^0.5)*(((A110*B110)/2)/(A110+B110))^(2/3))-'Vazão Terraço'!$I$19</f>
        <v>#DIV/0!</v>
      </c>
      <c r="D110" s="2" t="e">
        <f t="shared" si="24"/>
        <v>#DIV/0!</v>
      </c>
      <c r="E110" s="34"/>
      <c r="F110" s="2">
        <f>'Vazão Terraço'!$G$9</f>
        <v>10</v>
      </c>
      <c r="G110" s="2">
        <f t="shared" si="27"/>
        <v>1.3000000000000009</v>
      </c>
      <c r="H110" s="2" t="e">
        <f>((1/$C$2)*($E$2^0.5)*(((F110*G110)/2)/(F110+G110))^(2/3))-'Vazão Terraço'!$I$19</f>
        <v>#DIV/0!</v>
      </c>
      <c r="I110" s="2" t="e">
        <f t="shared" si="25"/>
        <v>#DIV/0!</v>
      </c>
    </row>
    <row r="111" spans="1:9" x14ac:dyDescent="0.2">
      <c r="A111" s="2">
        <f t="shared" si="26"/>
        <v>10.699999999999978</v>
      </c>
      <c r="B111" s="2">
        <f>'Vazão Terraço'!$G$10</f>
        <v>0.7</v>
      </c>
      <c r="C111" s="2" t="e">
        <f>((1/$C$2)*($E$2^0.5)*(((A111*B111)/2)/(A111+B111))^(2/3))-'Vazão Terraço'!$I$19</f>
        <v>#DIV/0!</v>
      </c>
      <c r="D111" s="2" t="e">
        <f t="shared" si="24"/>
        <v>#DIV/0!</v>
      </c>
      <c r="E111" s="34"/>
      <c r="F111" s="2">
        <f>'Vazão Terraço'!$G$9</f>
        <v>10</v>
      </c>
      <c r="G111" s="2">
        <f t="shared" si="27"/>
        <v>1.350000000000001</v>
      </c>
      <c r="H111" s="2" t="e">
        <f>((1/$C$2)*($E$2^0.5)*(((F111*G111)/2)/(F111+G111))^(2/3))-'Vazão Terraço'!$I$19</f>
        <v>#DIV/0!</v>
      </c>
      <c r="I111" s="2" t="e">
        <f t="shared" si="25"/>
        <v>#DIV/0!</v>
      </c>
    </row>
    <row r="112" spans="1:9" x14ac:dyDescent="0.2">
      <c r="A112" s="2">
        <f t="shared" si="26"/>
        <v>10.799999999999978</v>
      </c>
      <c r="B112" s="2">
        <f>'Vazão Terraço'!$G$10</f>
        <v>0.7</v>
      </c>
      <c r="C112" s="2" t="e">
        <f>((1/$C$2)*($E$2^0.5)*(((A112*B112)/2)/(A112+B112))^(2/3))-'Vazão Terraço'!$I$19</f>
        <v>#DIV/0!</v>
      </c>
      <c r="D112" s="2" t="e">
        <f t="shared" si="24"/>
        <v>#DIV/0!</v>
      </c>
      <c r="E112" s="34"/>
      <c r="F112" s="2">
        <f>'Vazão Terraço'!$G$9</f>
        <v>10</v>
      </c>
      <c r="G112" s="2">
        <f t="shared" si="27"/>
        <v>1.400000000000001</v>
      </c>
      <c r="H112" s="2" t="e">
        <f>((1/$C$2)*($E$2^0.5)*(((F112*G112)/2)/(F112+G112))^(2/3))-'Vazão Terraço'!$I$19</f>
        <v>#DIV/0!</v>
      </c>
      <c r="I112" s="2" t="e">
        <f t="shared" si="25"/>
        <v>#DIV/0!</v>
      </c>
    </row>
    <row r="113" spans="1:9" x14ac:dyDescent="0.2">
      <c r="A113" s="2">
        <f t="shared" si="26"/>
        <v>10.899999999999977</v>
      </c>
      <c r="B113" s="2">
        <f>'Vazão Terraço'!$G$10</f>
        <v>0.7</v>
      </c>
      <c r="C113" s="2" t="e">
        <f>((1/$C$2)*($E$2^0.5)*(((A113*B113)/2)/(A113+B113))^(2/3))-'Vazão Terraço'!$I$19</f>
        <v>#DIV/0!</v>
      </c>
      <c r="D113" s="2" t="e">
        <f t="shared" si="24"/>
        <v>#DIV/0!</v>
      </c>
      <c r="E113" s="34"/>
      <c r="F113" s="2">
        <f>'Vazão Terraço'!$G$9</f>
        <v>10</v>
      </c>
      <c r="G113" s="2">
        <f t="shared" si="27"/>
        <v>1.4500000000000011</v>
      </c>
      <c r="H113" s="2" t="e">
        <f>((1/$C$2)*($E$2^0.5)*(((F113*G113)/2)/(F113+G113))^(2/3))-'Vazão Terraço'!$I$19</f>
        <v>#DIV/0!</v>
      </c>
      <c r="I113" s="2" t="e">
        <f t="shared" si="25"/>
        <v>#DIV/0!</v>
      </c>
    </row>
    <row r="114" spans="1:9" x14ac:dyDescent="0.2">
      <c r="A114" s="2">
        <f t="shared" si="26"/>
        <v>10.999999999999977</v>
      </c>
      <c r="B114" s="2">
        <f>'Vazão Terraço'!$G$10</f>
        <v>0.7</v>
      </c>
      <c r="C114" s="2" t="e">
        <f>((1/$C$2)*($E$2^0.5)*(((A114*B114)/2)/(A114+B114))^(2/3))-'Vazão Terraço'!$I$19</f>
        <v>#DIV/0!</v>
      </c>
      <c r="D114" s="2" t="e">
        <f t="shared" si="24"/>
        <v>#DIV/0!</v>
      </c>
      <c r="E114" s="34"/>
      <c r="F114" s="2">
        <f>'Vazão Terraço'!$G$9</f>
        <v>10</v>
      </c>
      <c r="G114" s="2">
        <f t="shared" si="27"/>
        <v>1.5000000000000011</v>
      </c>
      <c r="H114" s="2" t="e">
        <f>((1/$C$2)*($E$2^0.5)*(((F114*G114)/2)/(F114+G114))^(2/3))-'Vazão Terraço'!$I$19</f>
        <v>#DIV/0!</v>
      </c>
      <c r="I114" s="2" t="e">
        <f t="shared" si="25"/>
        <v>#DIV/0!</v>
      </c>
    </row>
    <row r="115" spans="1:9" x14ac:dyDescent="0.2">
      <c r="A115" s="2">
        <f t="shared" si="26"/>
        <v>11.099999999999977</v>
      </c>
      <c r="B115" s="2">
        <f>'Vazão Terraço'!$G$10</f>
        <v>0.7</v>
      </c>
      <c r="C115" s="2" t="e">
        <f>((1/$C$2)*($E$2^0.5)*(((A115*B115)/2)/(A115+B115))^(2/3))-'Vazão Terraço'!$I$19</f>
        <v>#DIV/0!</v>
      </c>
      <c r="D115" s="2" t="e">
        <f t="shared" si="24"/>
        <v>#DIV/0!</v>
      </c>
      <c r="E115" s="34"/>
      <c r="F115" s="2">
        <f>'Vazão Terraço'!$G$9</f>
        <v>10</v>
      </c>
      <c r="G115" s="2">
        <f t="shared" si="27"/>
        <v>1.5500000000000012</v>
      </c>
      <c r="H115" s="2" t="e">
        <f>((1/$C$2)*($E$2^0.5)*(((F115*G115)/2)/(F115+G115))^(2/3))-'Vazão Terraço'!$I$19</f>
        <v>#DIV/0!</v>
      </c>
      <c r="I115" s="2" t="e">
        <f t="shared" si="25"/>
        <v>#DIV/0!</v>
      </c>
    </row>
    <row r="116" spans="1:9" x14ac:dyDescent="0.2">
      <c r="A116" s="2">
        <f t="shared" si="26"/>
        <v>11.199999999999976</v>
      </c>
      <c r="B116" s="2">
        <f>'Vazão Terraço'!$G$10</f>
        <v>0.7</v>
      </c>
      <c r="C116" s="2" t="e">
        <f>((1/$C$2)*($E$2^0.5)*(((A116*B116)/2)/(A116+B116))^(2/3))-'Vazão Terraço'!$I$19</f>
        <v>#DIV/0!</v>
      </c>
      <c r="D116" s="2" t="e">
        <f t="shared" si="24"/>
        <v>#DIV/0!</v>
      </c>
      <c r="E116" s="34"/>
      <c r="F116" s="2">
        <f>'Vazão Terraço'!$G$9</f>
        <v>10</v>
      </c>
      <c r="G116" s="2">
        <f t="shared" si="27"/>
        <v>1.6000000000000012</v>
      </c>
      <c r="H116" s="2" t="e">
        <f>((1/$C$2)*($E$2^0.5)*(((F116*G116)/2)/(F116+G116))^(2/3))-'Vazão Terraço'!$I$19</f>
        <v>#DIV/0!</v>
      </c>
      <c r="I116" s="2" t="e">
        <f t="shared" si="25"/>
        <v>#DIV/0!</v>
      </c>
    </row>
    <row r="117" spans="1:9" x14ac:dyDescent="0.2">
      <c r="A117" s="2">
        <f t="shared" si="26"/>
        <v>11.299999999999976</v>
      </c>
      <c r="B117" s="2">
        <f>'Vazão Terraço'!$G$10</f>
        <v>0.7</v>
      </c>
      <c r="C117" s="2" t="e">
        <f>((1/$C$2)*($E$2^0.5)*(((A117*B117)/2)/(A117+B117))^(2/3))-'Vazão Terraço'!$I$19</f>
        <v>#DIV/0!</v>
      </c>
      <c r="D117" s="2" t="e">
        <f t="shared" si="24"/>
        <v>#DIV/0!</v>
      </c>
      <c r="E117" s="34"/>
      <c r="F117" s="2">
        <f>'Vazão Terraço'!$G$9</f>
        <v>10</v>
      </c>
      <c r="G117" s="2">
        <f t="shared" si="27"/>
        <v>1.6500000000000012</v>
      </c>
      <c r="H117" s="2" t="e">
        <f>((1/$C$2)*($E$2^0.5)*(((F117*G117)/2)/(F117+G117))^(2/3))-'Vazão Terraço'!$I$19</f>
        <v>#DIV/0!</v>
      </c>
      <c r="I117" s="2" t="e">
        <f t="shared" si="25"/>
        <v>#DIV/0!</v>
      </c>
    </row>
    <row r="118" spans="1:9" x14ac:dyDescent="0.2">
      <c r="A118" s="2">
        <f t="shared" si="26"/>
        <v>11.399999999999975</v>
      </c>
      <c r="B118" s="2">
        <f>'Vazão Terraço'!$G$10</f>
        <v>0.7</v>
      </c>
      <c r="C118" s="2" t="e">
        <f>((1/$C$2)*($E$2^0.5)*(((A118*B118)/2)/(A118+B118))^(2/3))-'Vazão Terraço'!$I$19</f>
        <v>#DIV/0!</v>
      </c>
      <c r="D118" s="2" t="e">
        <f t="shared" ref="D118:D133" si="28">ABS(C118)</f>
        <v>#DIV/0!</v>
      </c>
      <c r="E118" s="34"/>
      <c r="F118" s="2">
        <f>'Vazão Terraço'!$G$9</f>
        <v>10</v>
      </c>
      <c r="G118" s="2">
        <f t="shared" si="27"/>
        <v>1.7000000000000013</v>
      </c>
      <c r="H118" s="2" t="e">
        <f>((1/$C$2)*($E$2^0.5)*(((F118*G118)/2)/(F118+G118))^(2/3))-'Vazão Terraço'!$I$19</f>
        <v>#DIV/0!</v>
      </c>
      <c r="I118" s="2" t="e">
        <f t="shared" ref="I118:I133" si="29">ABS(H118)</f>
        <v>#DIV/0!</v>
      </c>
    </row>
    <row r="119" spans="1:9" x14ac:dyDescent="0.2">
      <c r="A119" s="2">
        <f t="shared" ref="A119:A134" si="30">A118+0.1</f>
        <v>11.499999999999975</v>
      </c>
      <c r="B119" s="2">
        <f>'Vazão Terraço'!$G$10</f>
        <v>0.7</v>
      </c>
      <c r="C119" s="2" t="e">
        <f>((1/$C$2)*($E$2^0.5)*(((A119*B119)/2)/(A119+B119))^(2/3))-'Vazão Terraço'!$I$19</f>
        <v>#DIV/0!</v>
      </c>
      <c r="D119" s="2" t="e">
        <f t="shared" si="28"/>
        <v>#DIV/0!</v>
      </c>
      <c r="E119" s="34"/>
      <c r="F119" s="2">
        <f>'Vazão Terraço'!$G$9</f>
        <v>10</v>
      </c>
      <c r="G119" s="2">
        <f t="shared" si="27"/>
        <v>1.7500000000000013</v>
      </c>
      <c r="H119" s="2" t="e">
        <f>((1/$C$2)*($E$2^0.5)*(((F119*G119)/2)/(F119+G119))^(2/3))-'Vazão Terraço'!$I$19</f>
        <v>#DIV/0!</v>
      </c>
      <c r="I119" s="2" t="e">
        <f t="shared" si="29"/>
        <v>#DIV/0!</v>
      </c>
    </row>
    <row r="120" spans="1:9" x14ac:dyDescent="0.2">
      <c r="A120" s="2">
        <f t="shared" si="30"/>
        <v>11.599999999999975</v>
      </c>
      <c r="B120" s="2">
        <f>'Vazão Terraço'!$G$10</f>
        <v>0.7</v>
      </c>
      <c r="C120" s="2" t="e">
        <f>((1/$C$2)*($E$2^0.5)*(((A120*B120)/2)/(A120+B120))^(2/3))-'Vazão Terraço'!$I$19</f>
        <v>#DIV/0!</v>
      </c>
      <c r="D120" s="2" t="e">
        <f t="shared" si="28"/>
        <v>#DIV/0!</v>
      </c>
      <c r="E120" s="34"/>
      <c r="F120" s="2">
        <f>'Vazão Terraço'!$G$9</f>
        <v>10</v>
      </c>
      <c r="G120" s="2">
        <f t="shared" si="27"/>
        <v>1.8000000000000014</v>
      </c>
      <c r="H120" s="2" t="e">
        <f>((1/$C$2)*($E$2^0.5)*(((F120*G120)/2)/(F120+G120))^(2/3))-'Vazão Terraço'!$I$19</f>
        <v>#DIV/0!</v>
      </c>
      <c r="I120" s="2" t="e">
        <f t="shared" si="29"/>
        <v>#DIV/0!</v>
      </c>
    </row>
    <row r="121" spans="1:9" x14ac:dyDescent="0.2">
      <c r="A121" s="2">
        <f t="shared" si="30"/>
        <v>11.699999999999974</v>
      </c>
      <c r="B121" s="2">
        <f>'Vazão Terraço'!$G$10</f>
        <v>0.7</v>
      </c>
      <c r="C121" s="2" t="e">
        <f>((1/$C$2)*($E$2^0.5)*(((A121*B121)/2)/(A121+B121))^(2/3))-'Vazão Terraço'!$I$19</f>
        <v>#DIV/0!</v>
      </c>
      <c r="D121" s="2" t="e">
        <f t="shared" si="28"/>
        <v>#DIV/0!</v>
      </c>
      <c r="E121" s="34"/>
      <c r="F121" s="2">
        <f>'Vazão Terraço'!$G$9</f>
        <v>10</v>
      </c>
      <c r="G121" s="2">
        <f t="shared" si="27"/>
        <v>1.8500000000000014</v>
      </c>
      <c r="H121" s="2" t="e">
        <f>((1/$C$2)*($E$2^0.5)*(((F121*G121)/2)/(F121+G121))^(2/3))-'Vazão Terraço'!$I$19</f>
        <v>#DIV/0!</v>
      </c>
      <c r="I121" s="2" t="e">
        <f t="shared" si="29"/>
        <v>#DIV/0!</v>
      </c>
    </row>
    <row r="122" spans="1:9" x14ac:dyDescent="0.2">
      <c r="A122" s="2">
        <f t="shared" si="30"/>
        <v>11.799999999999974</v>
      </c>
      <c r="B122" s="2">
        <f>'Vazão Terraço'!$G$10</f>
        <v>0.7</v>
      </c>
      <c r="C122" s="2" t="e">
        <f>((1/$C$2)*($E$2^0.5)*(((A122*B122)/2)/(A122+B122))^(2/3))-'Vazão Terraço'!$I$19</f>
        <v>#DIV/0!</v>
      </c>
      <c r="D122" s="2" t="e">
        <f t="shared" si="28"/>
        <v>#DIV/0!</v>
      </c>
      <c r="E122" s="34"/>
      <c r="F122" s="2">
        <f>'Vazão Terraço'!$G$9</f>
        <v>10</v>
      </c>
      <c r="G122" s="2">
        <f t="shared" ref="G122:G137" si="31">G121+0.05</f>
        <v>1.9000000000000015</v>
      </c>
      <c r="H122" s="2" t="e">
        <f>((1/$C$2)*($E$2^0.5)*(((F122*G122)/2)/(F122+G122))^(2/3))-'Vazão Terraço'!$I$19</f>
        <v>#DIV/0!</v>
      </c>
      <c r="I122" s="2" t="e">
        <f t="shared" si="29"/>
        <v>#DIV/0!</v>
      </c>
    </row>
    <row r="123" spans="1:9" x14ac:dyDescent="0.2">
      <c r="A123" s="2">
        <f t="shared" si="30"/>
        <v>11.899999999999974</v>
      </c>
      <c r="B123" s="2">
        <f>'Vazão Terraço'!$G$10</f>
        <v>0.7</v>
      </c>
      <c r="C123" s="2" t="e">
        <f>((1/$C$2)*($E$2^0.5)*(((A123*B123)/2)/(A123+B123))^(2/3))-'Vazão Terraço'!$I$19</f>
        <v>#DIV/0!</v>
      </c>
      <c r="D123" s="2" t="e">
        <f t="shared" si="28"/>
        <v>#DIV/0!</v>
      </c>
      <c r="E123" s="34"/>
      <c r="F123" s="2">
        <f>'Vazão Terraço'!$G$9</f>
        <v>10</v>
      </c>
      <c r="G123" s="2">
        <f t="shared" si="31"/>
        <v>1.9500000000000015</v>
      </c>
      <c r="H123" s="2" t="e">
        <f>((1/$C$2)*($E$2^0.5)*(((F123*G123)/2)/(F123+G123))^(2/3))-'Vazão Terraço'!$I$19</f>
        <v>#DIV/0!</v>
      </c>
      <c r="I123" s="2" t="e">
        <f t="shared" si="29"/>
        <v>#DIV/0!</v>
      </c>
    </row>
    <row r="124" spans="1:9" x14ac:dyDescent="0.2">
      <c r="A124" s="2">
        <f t="shared" si="30"/>
        <v>11.999999999999973</v>
      </c>
      <c r="B124" s="2">
        <f>'Vazão Terraço'!$G$10</f>
        <v>0.7</v>
      </c>
      <c r="C124" s="2" t="e">
        <f>((1/$C$2)*($E$2^0.5)*(((A124*B124)/2)/(A124+B124))^(2/3))-'Vazão Terraço'!$I$19</f>
        <v>#DIV/0!</v>
      </c>
      <c r="D124" s="2" t="e">
        <f t="shared" si="28"/>
        <v>#DIV/0!</v>
      </c>
      <c r="E124" s="34"/>
      <c r="F124" s="2">
        <f>'Vazão Terraço'!$G$9</f>
        <v>10</v>
      </c>
      <c r="G124" s="2">
        <f t="shared" si="31"/>
        <v>2.0000000000000013</v>
      </c>
      <c r="H124" s="2" t="e">
        <f>((1/$C$2)*($E$2^0.5)*(((F124*G124)/2)/(F124+G124))^(2/3))-'Vazão Terraço'!$I$19</f>
        <v>#DIV/0!</v>
      </c>
      <c r="I124" s="2" t="e">
        <f t="shared" si="29"/>
        <v>#DIV/0!</v>
      </c>
    </row>
    <row r="125" spans="1:9" x14ac:dyDescent="0.2">
      <c r="A125" s="2">
        <f t="shared" si="30"/>
        <v>12.099999999999973</v>
      </c>
      <c r="B125" s="2">
        <f>'Vazão Terraço'!$G$10</f>
        <v>0.7</v>
      </c>
      <c r="C125" s="2" t="e">
        <f>((1/$C$2)*($E$2^0.5)*(((A125*B125)/2)/(A125+B125))^(2/3))-'Vazão Terraço'!$I$19</f>
        <v>#DIV/0!</v>
      </c>
      <c r="D125" s="2" t="e">
        <f t="shared" si="28"/>
        <v>#DIV/0!</v>
      </c>
      <c r="E125" s="34"/>
      <c r="F125" s="2">
        <f>'Vazão Terraço'!$G$9</f>
        <v>10</v>
      </c>
      <c r="G125" s="2">
        <f t="shared" si="31"/>
        <v>2.0500000000000012</v>
      </c>
      <c r="H125" s="2" t="e">
        <f>((1/$C$2)*($E$2^0.5)*(((F125*G125)/2)/(F125+G125))^(2/3))-'Vazão Terraço'!$I$19</f>
        <v>#DIV/0!</v>
      </c>
      <c r="I125" s="2" t="e">
        <f t="shared" si="29"/>
        <v>#DIV/0!</v>
      </c>
    </row>
    <row r="126" spans="1:9" x14ac:dyDescent="0.2">
      <c r="A126" s="2">
        <f t="shared" si="30"/>
        <v>12.199999999999973</v>
      </c>
      <c r="B126" s="2">
        <f>'Vazão Terraço'!$G$10</f>
        <v>0.7</v>
      </c>
      <c r="C126" s="2" t="e">
        <f>((1/$C$2)*($E$2^0.5)*(((A126*B126)/2)/(A126+B126))^(2/3))-'Vazão Terraço'!$I$19</f>
        <v>#DIV/0!</v>
      </c>
      <c r="D126" s="2" t="e">
        <f t="shared" si="28"/>
        <v>#DIV/0!</v>
      </c>
      <c r="E126" s="34"/>
      <c r="F126" s="2">
        <f>'Vazão Terraço'!$G$9</f>
        <v>10</v>
      </c>
      <c r="G126" s="2">
        <f t="shared" si="31"/>
        <v>2.100000000000001</v>
      </c>
      <c r="H126" s="2" t="e">
        <f>((1/$C$2)*($E$2^0.5)*(((F126*G126)/2)/(F126+G126))^(2/3))-'Vazão Terraço'!$I$19</f>
        <v>#DIV/0!</v>
      </c>
      <c r="I126" s="2" t="e">
        <f t="shared" si="29"/>
        <v>#DIV/0!</v>
      </c>
    </row>
    <row r="127" spans="1:9" x14ac:dyDescent="0.2">
      <c r="A127" s="2">
        <f t="shared" si="30"/>
        <v>12.299999999999972</v>
      </c>
      <c r="B127" s="2">
        <f>'Vazão Terraço'!$G$10</f>
        <v>0.7</v>
      </c>
      <c r="C127" s="2" t="e">
        <f>((1/$C$2)*($E$2^0.5)*(((A127*B127)/2)/(A127+B127))^(2/3))-'Vazão Terraço'!$I$19</f>
        <v>#DIV/0!</v>
      </c>
      <c r="D127" s="2" t="e">
        <f t="shared" si="28"/>
        <v>#DIV/0!</v>
      </c>
      <c r="E127" s="34"/>
      <c r="F127" s="2">
        <f>'Vazão Terraço'!$G$9</f>
        <v>10</v>
      </c>
      <c r="G127" s="2">
        <f t="shared" si="31"/>
        <v>2.1500000000000008</v>
      </c>
      <c r="H127" s="2" t="e">
        <f>((1/$C$2)*($E$2^0.5)*(((F127*G127)/2)/(F127+G127))^(2/3))-'Vazão Terraço'!$I$19</f>
        <v>#DIV/0!</v>
      </c>
      <c r="I127" s="2" t="e">
        <f t="shared" si="29"/>
        <v>#DIV/0!</v>
      </c>
    </row>
    <row r="128" spans="1:9" x14ac:dyDescent="0.2">
      <c r="A128" s="2">
        <f t="shared" si="30"/>
        <v>12.399999999999972</v>
      </c>
      <c r="B128" s="2">
        <f>'Vazão Terraço'!$G$10</f>
        <v>0.7</v>
      </c>
      <c r="C128" s="2" t="e">
        <f>((1/$C$2)*($E$2^0.5)*(((A128*B128)/2)/(A128+B128))^(2/3))-'Vazão Terraço'!$I$19</f>
        <v>#DIV/0!</v>
      </c>
      <c r="D128" s="2" t="e">
        <f t="shared" si="28"/>
        <v>#DIV/0!</v>
      </c>
      <c r="E128" s="34"/>
      <c r="F128" s="2">
        <f>'Vazão Terraço'!$G$9</f>
        <v>10</v>
      </c>
      <c r="G128" s="2">
        <f t="shared" si="31"/>
        <v>2.2000000000000006</v>
      </c>
      <c r="H128" s="2" t="e">
        <f>((1/$C$2)*($E$2^0.5)*(((F128*G128)/2)/(F128+G128))^(2/3))-'Vazão Terraço'!$I$19</f>
        <v>#DIV/0!</v>
      </c>
      <c r="I128" s="2" t="e">
        <f t="shared" si="29"/>
        <v>#DIV/0!</v>
      </c>
    </row>
    <row r="129" spans="1:9" x14ac:dyDescent="0.2">
      <c r="A129" s="2">
        <f t="shared" si="30"/>
        <v>12.499999999999972</v>
      </c>
      <c r="B129" s="2">
        <f>'Vazão Terraço'!$G$10</f>
        <v>0.7</v>
      </c>
      <c r="C129" s="2" t="e">
        <f>((1/$C$2)*($E$2^0.5)*(((A129*B129)/2)/(A129+B129))^(2/3))-'Vazão Terraço'!$I$19</f>
        <v>#DIV/0!</v>
      </c>
      <c r="D129" s="2" t="e">
        <f t="shared" si="28"/>
        <v>#DIV/0!</v>
      </c>
      <c r="E129" s="34"/>
      <c r="F129" s="2">
        <f>'Vazão Terraço'!$G$9</f>
        <v>10</v>
      </c>
      <c r="G129" s="2">
        <f t="shared" si="31"/>
        <v>2.2500000000000004</v>
      </c>
      <c r="H129" s="2" t="e">
        <f>((1/$C$2)*($E$2^0.5)*(((F129*G129)/2)/(F129+G129))^(2/3))-'Vazão Terraço'!$I$19</f>
        <v>#DIV/0!</v>
      </c>
      <c r="I129" s="2" t="e">
        <f t="shared" si="29"/>
        <v>#DIV/0!</v>
      </c>
    </row>
    <row r="130" spans="1:9" x14ac:dyDescent="0.2">
      <c r="A130" s="2">
        <f t="shared" si="30"/>
        <v>12.599999999999971</v>
      </c>
      <c r="B130" s="2">
        <f>'Vazão Terraço'!$G$10</f>
        <v>0.7</v>
      </c>
      <c r="C130" s="2" t="e">
        <f>((1/$C$2)*($E$2^0.5)*(((A130*B130)/2)/(A130+B130))^(2/3))-'Vazão Terraço'!$I$19</f>
        <v>#DIV/0!</v>
      </c>
      <c r="D130" s="2" t="e">
        <f t="shared" si="28"/>
        <v>#DIV/0!</v>
      </c>
      <c r="E130" s="34"/>
      <c r="F130" s="2">
        <f>'Vazão Terraço'!$G$9</f>
        <v>10</v>
      </c>
      <c r="G130" s="2">
        <f t="shared" si="31"/>
        <v>2.3000000000000003</v>
      </c>
      <c r="H130" s="2" t="e">
        <f>((1/$C$2)*($E$2^0.5)*(((F130*G130)/2)/(F130+G130))^(2/3))-'Vazão Terraço'!$I$19</f>
        <v>#DIV/0!</v>
      </c>
      <c r="I130" s="2" t="e">
        <f t="shared" si="29"/>
        <v>#DIV/0!</v>
      </c>
    </row>
    <row r="131" spans="1:9" x14ac:dyDescent="0.2">
      <c r="A131" s="2">
        <f t="shared" si="30"/>
        <v>12.699999999999971</v>
      </c>
      <c r="B131" s="2">
        <f>'Vazão Terraço'!$G$10</f>
        <v>0.7</v>
      </c>
      <c r="C131" s="2" t="e">
        <f>((1/$C$2)*($E$2^0.5)*(((A131*B131)/2)/(A131+B131))^(2/3))-'Vazão Terraço'!$I$19</f>
        <v>#DIV/0!</v>
      </c>
      <c r="D131" s="2" t="e">
        <f t="shared" si="28"/>
        <v>#DIV/0!</v>
      </c>
      <c r="E131" s="34"/>
      <c r="F131" s="2">
        <f>'Vazão Terraço'!$G$9</f>
        <v>10</v>
      </c>
      <c r="G131" s="2">
        <f t="shared" si="31"/>
        <v>2.35</v>
      </c>
      <c r="H131" s="2" t="e">
        <f>((1/$C$2)*($E$2^0.5)*(((F131*G131)/2)/(F131+G131))^(2/3))-'Vazão Terraço'!$I$19</f>
        <v>#DIV/0!</v>
      </c>
      <c r="I131" s="2" t="e">
        <f t="shared" si="29"/>
        <v>#DIV/0!</v>
      </c>
    </row>
    <row r="132" spans="1:9" x14ac:dyDescent="0.2">
      <c r="A132" s="2">
        <f t="shared" si="30"/>
        <v>12.799999999999971</v>
      </c>
      <c r="B132" s="2">
        <f>'Vazão Terraço'!$G$10</f>
        <v>0.7</v>
      </c>
      <c r="C132" s="2" t="e">
        <f>((1/$C$2)*($E$2^0.5)*(((A132*B132)/2)/(A132+B132))^(2/3))-'Vazão Terraço'!$I$19</f>
        <v>#DIV/0!</v>
      </c>
      <c r="D132" s="2" t="e">
        <f t="shared" si="28"/>
        <v>#DIV/0!</v>
      </c>
      <c r="E132" s="34"/>
      <c r="F132" s="2">
        <f>'Vazão Terraço'!$G$9</f>
        <v>10</v>
      </c>
      <c r="G132" s="2">
        <f t="shared" si="31"/>
        <v>2.4</v>
      </c>
      <c r="H132" s="2" t="e">
        <f>((1/$C$2)*($E$2^0.5)*(((F132*G132)/2)/(F132+G132))^(2/3))-'Vazão Terraço'!$I$19</f>
        <v>#DIV/0!</v>
      </c>
      <c r="I132" s="2" t="e">
        <f t="shared" si="29"/>
        <v>#DIV/0!</v>
      </c>
    </row>
    <row r="133" spans="1:9" x14ac:dyDescent="0.2">
      <c r="A133" s="2">
        <f t="shared" si="30"/>
        <v>12.89999999999997</v>
      </c>
      <c r="B133" s="2">
        <f>'Vazão Terraço'!$G$10</f>
        <v>0.7</v>
      </c>
      <c r="C133" s="2" t="e">
        <f>((1/$C$2)*($E$2^0.5)*(((A133*B133)/2)/(A133+B133))^(2/3))-'Vazão Terraço'!$I$19</f>
        <v>#DIV/0!</v>
      </c>
      <c r="D133" s="2" t="e">
        <f t="shared" si="28"/>
        <v>#DIV/0!</v>
      </c>
      <c r="E133" s="34"/>
      <c r="F133" s="2">
        <f>'Vazão Terraço'!$G$9</f>
        <v>10</v>
      </c>
      <c r="G133" s="2">
        <f t="shared" si="31"/>
        <v>2.4499999999999997</v>
      </c>
      <c r="H133" s="2" t="e">
        <f>((1/$C$2)*($E$2^0.5)*(((F133*G133)/2)/(F133+G133))^(2/3))-'Vazão Terraço'!$I$19</f>
        <v>#DIV/0!</v>
      </c>
      <c r="I133" s="2" t="e">
        <f t="shared" si="29"/>
        <v>#DIV/0!</v>
      </c>
    </row>
    <row r="134" spans="1:9" x14ac:dyDescent="0.2">
      <c r="A134" s="2">
        <f t="shared" si="30"/>
        <v>12.99999999999997</v>
      </c>
      <c r="B134" s="2">
        <f>'Vazão Terraço'!$G$10</f>
        <v>0.7</v>
      </c>
      <c r="C134" s="2" t="e">
        <f>((1/$C$2)*($E$2^0.5)*(((A134*B134)/2)/(A134+B134))^(2/3))-'Vazão Terraço'!$I$19</f>
        <v>#DIV/0!</v>
      </c>
      <c r="D134" s="2" t="e">
        <f t="shared" ref="D134:D149" si="32">ABS(C134)</f>
        <v>#DIV/0!</v>
      </c>
      <c r="E134" s="34"/>
      <c r="F134" s="2">
        <f>'Vazão Terraço'!$G$9</f>
        <v>10</v>
      </c>
      <c r="G134" s="2">
        <f t="shared" si="31"/>
        <v>2.4999999999999996</v>
      </c>
      <c r="H134" s="2" t="e">
        <f>((1/$C$2)*($E$2^0.5)*(((F134*G134)/2)/(F134+G134))^(2/3))-'Vazão Terraço'!$I$19</f>
        <v>#DIV/0!</v>
      </c>
      <c r="I134" s="2" t="e">
        <f t="shared" ref="I134:I149" si="33">ABS(H134)</f>
        <v>#DIV/0!</v>
      </c>
    </row>
    <row r="135" spans="1:9" x14ac:dyDescent="0.2">
      <c r="A135" s="2">
        <f t="shared" ref="A135:A150" si="34">A134+0.1</f>
        <v>13.099999999999969</v>
      </c>
      <c r="B135" s="2">
        <f>'Vazão Terraço'!$G$10</f>
        <v>0.7</v>
      </c>
      <c r="C135" s="2" t="e">
        <f>((1/$C$2)*($E$2^0.5)*(((A135*B135)/2)/(A135+B135))^(2/3))-'Vazão Terraço'!$I$19</f>
        <v>#DIV/0!</v>
      </c>
      <c r="D135" s="2" t="e">
        <f t="shared" si="32"/>
        <v>#DIV/0!</v>
      </c>
      <c r="E135" s="34"/>
      <c r="F135" s="2">
        <f>'Vazão Terraço'!$G$9</f>
        <v>10</v>
      </c>
      <c r="G135" s="2">
        <f t="shared" si="31"/>
        <v>2.5499999999999994</v>
      </c>
      <c r="H135" s="2" t="e">
        <f>((1/$C$2)*($E$2^0.5)*(((F135*G135)/2)/(F135+G135))^(2/3))-'Vazão Terraço'!$I$19</f>
        <v>#DIV/0!</v>
      </c>
      <c r="I135" s="2" t="e">
        <f t="shared" si="33"/>
        <v>#DIV/0!</v>
      </c>
    </row>
    <row r="136" spans="1:9" x14ac:dyDescent="0.2">
      <c r="A136" s="2">
        <f t="shared" si="34"/>
        <v>13.199999999999969</v>
      </c>
      <c r="B136" s="2">
        <f>'Vazão Terraço'!$G$10</f>
        <v>0.7</v>
      </c>
      <c r="C136" s="2" t="e">
        <f>((1/$C$2)*($E$2^0.5)*(((A136*B136)/2)/(A136+B136))^(2/3))-'Vazão Terraço'!$I$19</f>
        <v>#DIV/0!</v>
      </c>
      <c r="D136" s="2" t="e">
        <f t="shared" si="32"/>
        <v>#DIV/0!</v>
      </c>
      <c r="E136" s="34"/>
      <c r="F136" s="2">
        <f>'Vazão Terraço'!$G$9</f>
        <v>10</v>
      </c>
      <c r="G136" s="2">
        <f t="shared" si="31"/>
        <v>2.5999999999999992</v>
      </c>
      <c r="H136" s="2" t="e">
        <f>((1/$C$2)*($E$2^0.5)*(((F136*G136)/2)/(F136+G136))^(2/3))-'Vazão Terraço'!$I$19</f>
        <v>#DIV/0!</v>
      </c>
      <c r="I136" s="2" t="e">
        <f t="shared" si="33"/>
        <v>#DIV/0!</v>
      </c>
    </row>
    <row r="137" spans="1:9" x14ac:dyDescent="0.2">
      <c r="A137" s="2">
        <f t="shared" si="34"/>
        <v>13.299999999999969</v>
      </c>
      <c r="B137" s="2">
        <f>'Vazão Terraço'!$G$10</f>
        <v>0.7</v>
      </c>
      <c r="C137" s="2" t="e">
        <f>((1/$C$2)*($E$2^0.5)*(((A137*B137)/2)/(A137+B137))^(2/3))-'Vazão Terraço'!$I$19</f>
        <v>#DIV/0!</v>
      </c>
      <c r="D137" s="2" t="e">
        <f t="shared" si="32"/>
        <v>#DIV/0!</v>
      </c>
      <c r="E137" s="34"/>
      <c r="F137" s="2">
        <f>'Vazão Terraço'!$G$9</f>
        <v>10</v>
      </c>
      <c r="G137" s="2">
        <f t="shared" si="31"/>
        <v>2.649999999999999</v>
      </c>
      <c r="H137" s="2" t="e">
        <f>((1/$C$2)*($E$2^0.5)*(((F137*G137)/2)/(F137+G137))^(2/3))-'Vazão Terraço'!$I$19</f>
        <v>#DIV/0!</v>
      </c>
      <c r="I137" s="2" t="e">
        <f t="shared" si="33"/>
        <v>#DIV/0!</v>
      </c>
    </row>
    <row r="138" spans="1:9" x14ac:dyDescent="0.2">
      <c r="A138" s="2">
        <f t="shared" si="34"/>
        <v>13.399999999999968</v>
      </c>
      <c r="B138" s="2">
        <f>'Vazão Terraço'!$G$10</f>
        <v>0.7</v>
      </c>
      <c r="C138" s="2" t="e">
        <f>((1/$C$2)*($E$2^0.5)*(((A138*B138)/2)/(A138+B138))^(2/3))-'Vazão Terraço'!$I$19</f>
        <v>#DIV/0!</v>
      </c>
      <c r="D138" s="2" t="e">
        <f t="shared" si="32"/>
        <v>#DIV/0!</v>
      </c>
      <c r="E138" s="34"/>
      <c r="F138" s="2">
        <f>'Vazão Terraço'!$G$9</f>
        <v>10</v>
      </c>
      <c r="G138" s="2">
        <f t="shared" ref="G138:G153" si="35">G137+0.05</f>
        <v>2.6999999999999988</v>
      </c>
      <c r="H138" s="2" t="e">
        <f>((1/$C$2)*($E$2^0.5)*(((F138*G138)/2)/(F138+G138))^(2/3))-'Vazão Terraço'!$I$19</f>
        <v>#DIV/0!</v>
      </c>
      <c r="I138" s="2" t="e">
        <f t="shared" si="33"/>
        <v>#DIV/0!</v>
      </c>
    </row>
    <row r="139" spans="1:9" x14ac:dyDescent="0.2">
      <c r="A139" s="2">
        <f t="shared" si="34"/>
        <v>13.499999999999968</v>
      </c>
      <c r="B139" s="2">
        <f>'Vazão Terraço'!$G$10</f>
        <v>0.7</v>
      </c>
      <c r="C139" s="2" t="e">
        <f>((1/$C$2)*($E$2^0.5)*(((A139*B139)/2)/(A139+B139))^(2/3))-'Vazão Terraço'!$I$19</f>
        <v>#DIV/0!</v>
      </c>
      <c r="D139" s="2" t="e">
        <f t="shared" si="32"/>
        <v>#DIV/0!</v>
      </c>
      <c r="E139" s="34"/>
      <c r="F139" s="2">
        <f>'Vazão Terraço'!$G$9</f>
        <v>10</v>
      </c>
      <c r="G139" s="2">
        <f t="shared" si="35"/>
        <v>2.7499999999999987</v>
      </c>
      <c r="H139" s="2" t="e">
        <f>((1/$C$2)*($E$2^0.5)*(((F139*G139)/2)/(F139+G139))^(2/3))-'Vazão Terraço'!$I$19</f>
        <v>#DIV/0!</v>
      </c>
      <c r="I139" s="2" t="e">
        <f t="shared" si="33"/>
        <v>#DIV/0!</v>
      </c>
    </row>
    <row r="140" spans="1:9" x14ac:dyDescent="0.2">
      <c r="A140" s="2">
        <f t="shared" si="34"/>
        <v>13.599999999999968</v>
      </c>
      <c r="B140" s="2">
        <f>'Vazão Terraço'!$G$10</f>
        <v>0.7</v>
      </c>
      <c r="C140" s="2" t="e">
        <f>((1/$C$2)*($E$2^0.5)*(((A140*B140)/2)/(A140+B140))^(2/3))-'Vazão Terraço'!$I$19</f>
        <v>#DIV/0!</v>
      </c>
      <c r="D140" s="2" t="e">
        <f t="shared" si="32"/>
        <v>#DIV/0!</v>
      </c>
      <c r="E140" s="34"/>
      <c r="F140" s="2">
        <f>'Vazão Terraço'!$G$9</f>
        <v>10</v>
      </c>
      <c r="G140" s="2">
        <f t="shared" si="35"/>
        <v>2.7999999999999985</v>
      </c>
      <c r="H140" s="2" t="e">
        <f>((1/$C$2)*($E$2^0.5)*(((F140*G140)/2)/(F140+G140))^(2/3))-'Vazão Terraço'!$I$19</f>
        <v>#DIV/0!</v>
      </c>
      <c r="I140" s="2" t="e">
        <f t="shared" si="33"/>
        <v>#DIV/0!</v>
      </c>
    </row>
    <row r="141" spans="1:9" x14ac:dyDescent="0.2">
      <c r="A141" s="2">
        <f t="shared" si="34"/>
        <v>13.699999999999967</v>
      </c>
      <c r="B141" s="2">
        <f>'Vazão Terraço'!$G$10</f>
        <v>0.7</v>
      </c>
      <c r="C141" s="2" t="e">
        <f>((1/$C$2)*($E$2^0.5)*(((A141*B141)/2)/(A141+B141))^(2/3))-'Vazão Terraço'!$I$19</f>
        <v>#DIV/0!</v>
      </c>
      <c r="D141" s="2" t="e">
        <f t="shared" si="32"/>
        <v>#DIV/0!</v>
      </c>
      <c r="E141" s="34"/>
      <c r="F141" s="2">
        <f>'Vazão Terraço'!$G$9</f>
        <v>10</v>
      </c>
      <c r="G141" s="2">
        <f t="shared" si="35"/>
        <v>2.8499999999999983</v>
      </c>
      <c r="H141" s="2" t="e">
        <f>((1/$C$2)*($E$2^0.5)*(((F141*G141)/2)/(F141+G141))^(2/3))-'Vazão Terraço'!$I$19</f>
        <v>#DIV/0!</v>
      </c>
      <c r="I141" s="2" t="e">
        <f t="shared" si="33"/>
        <v>#DIV/0!</v>
      </c>
    </row>
    <row r="142" spans="1:9" x14ac:dyDescent="0.2">
      <c r="A142" s="2">
        <f t="shared" si="34"/>
        <v>13.799999999999967</v>
      </c>
      <c r="B142" s="2">
        <f>'Vazão Terraço'!$G$10</f>
        <v>0.7</v>
      </c>
      <c r="C142" s="2" t="e">
        <f>((1/$C$2)*($E$2^0.5)*(((A142*B142)/2)/(A142+B142))^(2/3))-'Vazão Terraço'!$I$19</f>
        <v>#DIV/0!</v>
      </c>
      <c r="D142" s="2" t="e">
        <f t="shared" si="32"/>
        <v>#DIV/0!</v>
      </c>
      <c r="E142" s="34"/>
      <c r="F142" s="2">
        <f>'Vazão Terraço'!$G$9</f>
        <v>10</v>
      </c>
      <c r="G142" s="2">
        <f t="shared" si="35"/>
        <v>2.8999999999999981</v>
      </c>
      <c r="H142" s="2" t="e">
        <f>((1/$C$2)*($E$2^0.5)*(((F142*G142)/2)/(F142+G142))^(2/3))-'Vazão Terraço'!$I$19</f>
        <v>#DIV/0!</v>
      </c>
      <c r="I142" s="2" t="e">
        <f t="shared" si="33"/>
        <v>#DIV/0!</v>
      </c>
    </row>
    <row r="143" spans="1:9" x14ac:dyDescent="0.2">
      <c r="A143" s="2">
        <f t="shared" si="34"/>
        <v>13.899999999999967</v>
      </c>
      <c r="B143" s="2">
        <f>'Vazão Terraço'!$G$10</f>
        <v>0.7</v>
      </c>
      <c r="C143" s="2" t="e">
        <f>((1/$C$2)*($E$2^0.5)*(((A143*B143)/2)/(A143+B143))^(2/3))-'Vazão Terraço'!$I$19</f>
        <v>#DIV/0!</v>
      </c>
      <c r="D143" s="2" t="e">
        <f t="shared" si="32"/>
        <v>#DIV/0!</v>
      </c>
      <c r="E143" s="34"/>
      <c r="F143" s="2">
        <f>'Vazão Terraço'!$G$9</f>
        <v>10</v>
      </c>
      <c r="G143" s="2">
        <f t="shared" si="35"/>
        <v>2.949999999999998</v>
      </c>
      <c r="H143" s="2" t="e">
        <f>((1/$C$2)*($E$2^0.5)*(((F143*G143)/2)/(F143+G143))^(2/3))-'Vazão Terraço'!$I$19</f>
        <v>#DIV/0!</v>
      </c>
      <c r="I143" s="2" t="e">
        <f t="shared" si="33"/>
        <v>#DIV/0!</v>
      </c>
    </row>
    <row r="144" spans="1:9" x14ac:dyDescent="0.2">
      <c r="A144" s="2">
        <f t="shared" si="34"/>
        <v>13.999999999999966</v>
      </c>
      <c r="B144" s="2">
        <f>'Vazão Terraço'!$G$10</f>
        <v>0.7</v>
      </c>
      <c r="C144" s="2" t="e">
        <f>((1/$C$2)*($E$2^0.5)*(((A144*B144)/2)/(A144+B144))^(2/3))-'Vazão Terraço'!$I$19</f>
        <v>#DIV/0!</v>
      </c>
      <c r="D144" s="2" t="e">
        <f t="shared" si="32"/>
        <v>#DIV/0!</v>
      </c>
      <c r="E144" s="34"/>
      <c r="F144" s="2">
        <f>'Vazão Terraço'!$G$9</f>
        <v>10</v>
      </c>
      <c r="G144" s="2">
        <f t="shared" si="35"/>
        <v>2.9999999999999978</v>
      </c>
      <c r="H144" s="2" t="e">
        <f>((1/$C$2)*($E$2^0.5)*(((F144*G144)/2)/(F144+G144))^(2/3))-'Vazão Terraço'!$I$19</f>
        <v>#DIV/0!</v>
      </c>
      <c r="I144" s="2" t="e">
        <f t="shared" si="33"/>
        <v>#DIV/0!</v>
      </c>
    </row>
    <row r="145" spans="1:9" x14ac:dyDescent="0.2">
      <c r="A145" s="2">
        <f t="shared" si="34"/>
        <v>14.099999999999966</v>
      </c>
      <c r="B145" s="2">
        <f>'Vazão Terraço'!$G$10</f>
        <v>0.7</v>
      </c>
      <c r="C145" s="2" t="e">
        <f>((1/$C$2)*($E$2^0.5)*(((A145*B145)/2)/(A145+B145))^(2/3))-'Vazão Terraço'!$I$19</f>
        <v>#DIV/0!</v>
      </c>
      <c r="D145" s="2" t="e">
        <f t="shared" si="32"/>
        <v>#DIV/0!</v>
      </c>
      <c r="E145" s="34"/>
      <c r="F145" s="2">
        <f>'Vazão Terraço'!$G$9</f>
        <v>10</v>
      </c>
      <c r="G145" s="2">
        <f t="shared" si="35"/>
        <v>3.0499999999999976</v>
      </c>
      <c r="H145" s="2" t="e">
        <f>((1/$C$2)*($E$2^0.5)*(((F145*G145)/2)/(F145+G145))^(2/3))-'Vazão Terraço'!$I$19</f>
        <v>#DIV/0!</v>
      </c>
      <c r="I145" s="2" t="e">
        <f t="shared" si="33"/>
        <v>#DIV/0!</v>
      </c>
    </row>
    <row r="146" spans="1:9" x14ac:dyDescent="0.2">
      <c r="A146" s="2">
        <f t="shared" si="34"/>
        <v>14.199999999999966</v>
      </c>
      <c r="B146" s="2">
        <f>'Vazão Terraço'!$G$10</f>
        <v>0.7</v>
      </c>
      <c r="C146" s="2" t="e">
        <f>((1/$C$2)*($E$2^0.5)*(((A146*B146)/2)/(A146+B146))^(2/3))-'Vazão Terraço'!$I$19</f>
        <v>#DIV/0!</v>
      </c>
      <c r="D146" s="2" t="e">
        <f t="shared" si="32"/>
        <v>#DIV/0!</v>
      </c>
      <c r="E146" s="34"/>
      <c r="F146" s="2">
        <f>'Vazão Terraço'!$G$9</f>
        <v>10</v>
      </c>
      <c r="G146" s="2">
        <f t="shared" si="35"/>
        <v>3.0999999999999974</v>
      </c>
      <c r="H146" s="2" t="e">
        <f>((1/$C$2)*($E$2^0.5)*(((F146*G146)/2)/(F146+G146))^(2/3))-'Vazão Terraço'!$I$19</f>
        <v>#DIV/0!</v>
      </c>
      <c r="I146" s="2" t="e">
        <f t="shared" si="33"/>
        <v>#DIV/0!</v>
      </c>
    </row>
    <row r="147" spans="1:9" x14ac:dyDescent="0.2">
      <c r="A147" s="2">
        <f t="shared" si="34"/>
        <v>14.299999999999965</v>
      </c>
      <c r="B147" s="2">
        <f>'Vazão Terraço'!$G$10</f>
        <v>0.7</v>
      </c>
      <c r="C147" s="2" t="e">
        <f>((1/$C$2)*($E$2^0.5)*(((A147*B147)/2)/(A147+B147))^(2/3))-'Vazão Terraço'!$I$19</f>
        <v>#DIV/0!</v>
      </c>
      <c r="D147" s="2" t="e">
        <f t="shared" si="32"/>
        <v>#DIV/0!</v>
      </c>
      <c r="E147" s="34"/>
      <c r="F147" s="2">
        <f>'Vazão Terraço'!$G$9</f>
        <v>10</v>
      </c>
      <c r="G147" s="2">
        <f t="shared" si="35"/>
        <v>3.1499999999999972</v>
      </c>
      <c r="H147" s="2" t="e">
        <f>((1/$C$2)*($E$2^0.5)*(((F147*G147)/2)/(F147+G147))^(2/3))-'Vazão Terraço'!$I$19</f>
        <v>#DIV/0!</v>
      </c>
      <c r="I147" s="2" t="e">
        <f t="shared" si="33"/>
        <v>#DIV/0!</v>
      </c>
    </row>
    <row r="148" spans="1:9" x14ac:dyDescent="0.2">
      <c r="A148" s="2">
        <f t="shared" si="34"/>
        <v>14.399999999999965</v>
      </c>
      <c r="B148" s="2">
        <f>'Vazão Terraço'!$G$10</f>
        <v>0.7</v>
      </c>
      <c r="C148" s="2" t="e">
        <f>((1/$C$2)*($E$2^0.5)*(((A148*B148)/2)/(A148+B148))^(2/3))-'Vazão Terraço'!$I$19</f>
        <v>#DIV/0!</v>
      </c>
      <c r="D148" s="2" t="e">
        <f t="shared" si="32"/>
        <v>#DIV/0!</v>
      </c>
      <c r="E148" s="34"/>
      <c r="F148" s="2">
        <f>'Vazão Terraço'!$G$9</f>
        <v>10</v>
      </c>
      <c r="G148" s="2">
        <f t="shared" si="35"/>
        <v>3.1999999999999971</v>
      </c>
      <c r="H148" s="2" t="e">
        <f>((1/$C$2)*($E$2^0.5)*(((F148*G148)/2)/(F148+G148))^(2/3))-'Vazão Terraço'!$I$19</f>
        <v>#DIV/0!</v>
      </c>
      <c r="I148" s="2" t="e">
        <f t="shared" si="33"/>
        <v>#DIV/0!</v>
      </c>
    </row>
    <row r="149" spans="1:9" x14ac:dyDescent="0.2">
      <c r="A149" s="2">
        <f t="shared" si="34"/>
        <v>14.499999999999964</v>
      </c>
      <c r="B149" s="2">
        <f>'Vazão Terraço'!$G$10</f>
        <v>0.7</v>
      </c>
      <c r="C149" s="2" t="e">
        <f>((1/$C$2)*($E$2^0.5)*(((A149*B149)/2)/(A149+B149))^(2/3))-'Vazão Terraço'!$I$19</f>
        <v>#DIV/0!</v>
      </c>
      <c r="D149" s="2" t="e">
        <f t="shared" si="32"/>
        <v>#DIV/0!</v>
      </c>
      <c r="E149" s="34"/>
      <c r="F149" s="2">
        <f>'Vazão Terraço'!$G$9</f>
        <v>10</v>
      </c>
      <c r="G149" s="2">
        <f t="shared" si="35"/>
        <v>3.2499999999999969</v>
      </c>
      <c r="H149" s="2" t="e">
        <f>((1/$C$2)*($E$2^0.5)*(((F149*G149)/2)/(F149+G149))^(2/3))-'Vazão Terraço'!$I$19</f>
        <v>#DIV/0!</v>
      </c>
      <c r="I149" s="2" t="e">
        <f t="shared" si="33"/>
        <v>#DIV/0!</v>
      </c>
    </row>
    <row r="150" spans="1:9" x14ac:dyDescent="0.2">
      <c r="A150" s="2">
        <f t="shared" si="34"/>
        <v>14.599999999999964</v>
      </c>
      <c r="B150" s="2">
        <f>'Vazão Terraço'!$G$10</f>
        <v>0.7</v>
      </c>
      <c r="C150" s="2" t="e">
        <f>((1/$C$2)*($E$2^0.5)*(((A150*B150)/2)/(A150+B150))^(2/3))-'Vazão Terraço'!$I$19</f>
        <v>#DIV/0!</v>
      </c>
      <c r="D150" s="2" t="e">
        <f t="shared" ref="D150:D165" si="36">ABS(C150)</f>
        <v>#DIV/0!</v>
      </c>
      <c r="E150" s="34"/>
      <c r="F150" s="2">
        <f>'Vazão Terraço'!$G$9</f>
        <v>10</v>
      </c>
      <c r="G150" s="2">
        <f t="shared" si="35"/>
        <v>3.2999999999999967</v>
      </c>
      <c r="H150" s="2" t="e">
        <f>((1/$C$2)*($E$2^0.5)*(((F150*G150)/2)/(F150+G150))^(2/3))-'Vazão Terraço'!$I$19</f>
        <v>#DIV/0!</v>
      </c>
      <c r="I150" s="2" t="e">
        <f t="shared" ref="I150:I165" si="37">ABS(H150)</f>
        <v>#DIV/0!</v>
      </c>
    </row>
    <row r="151" spans="1:9" x14ac:dyDescent="0.2">
      <c r="A151" s="2">
        <f t="shared" ref="A151:A166" si="38">A150+0.1</f>
        <v>14.699999999999964</v>
      </c>
      <c r="B151" s="2">
        <f>'Vazão Terraço'!$G$10</f>
        <v>0.7</v>
      </c>
      <c r="C151" s="2" t="e">
        <f>((1/$C$2)*($E$2^0.5)*(((A151*B151)/2)/(A151+B151))^(2/3))-'Vazão Terraço'!$I$19</f>
        <v>#DIV/0!</v>
      </c>
      <c r="D151" s="2" t="e">
        <f t="shared" si="36"/>
        <v>#DIV/0!</v>
      </c>
      <c r="E151" s="34"/>
      <c r="F151" s="2">
        <f>'Vazão Terraço'!$G$9</f>
        <v>10</v>
      </c>
      <c r="G151" s="2">
        <f t="shared" si="35"/>
        <v>3.3499999999999965</v>
      </c>
      <c r="H151" s="2" t="e">
        <f>((1/$C$2)*($E$2^0.5)*(((F151*G151)/2)/(F151+G151))^(2/3))-'Vazão Terraço'!$I$19</f>
        <v>#DIV/0!</v>
      </c>
      <c r="I151" s="2" t="e">
        <f t="shared" si="37"/>
        <v>#DIV/0!</v>
      </c>
    </row>
    <row r="152" spans="1:9" x14ac:dyDescent="0.2">
      <c r="A152" s="2">
        <f t="shared" si="38"/>
        <v>14.799999999999963</v>
      </c>
      <c r="B152" s="2">
        <f>'Vazão Terraço'!$G$10</f>
        <v>0.7</v>
      </c>
      <c r="C152" s="2" t="e">
        <f>((1/$C$2)*($E$2^0.5)*(((A152*B152)/2)/(A152+B152))^(2/3))-'Vazão Terraço'!$I$19</f>
        <v>#DIV/0!</v>
      </c>
      <c r="D152" s="2" t="e">
        <f t="shared" si="36"/>
        <v>#DIV/0!</v>
      </c>
      <c r="E152" s="34"/>
      <c r="F152" s="2">
        <f>'Vazão Terraço'!$G$9</f>
        <v>10</v>
      </c>
      <c r="G152" s="2">
        <f t="shared" si="35"/>
        <v>3.3999999999999964</v>
      </c>
      <c r="H152" s="2" t="e">
        <f>((1/$C$2)*($E$2^0.5)*(((F152*G152)/2)/(F152+G152))^(2/3))-'Vazão Terraço'!$I$19</f>
        <v>#DIV/0!</v>
      </c>
      <c r="I152" s="2" t="e">
        <f t="shared" si="37"/>
        <v>#DIV/0!</v>
      </c>
    </row>
    <row r="153" spans="1:9" x14ac:dyDescent="0.2">
      <c r="A153" s="2">
        <f t="shared" si="38"/>
        <v>14.899999999999963</v>
      </c>
      <c r="B153" s="2">
        <f>'Vazão Terraço'!$G$10</f>
        <v>0.7</v>
      </c>
      <c r="C153" s="2" t="e">
        <f>((1/$C$2)*($E$2^0.5)*(((A153*B153)/2)/(A153+B153))^(2/3))-'Vazão Terraço'!$I$19</f>
        <v>#DIV/0!</v>
      </c>
      <c r="D153" s="2" t="e">
        <f t="shared" si="36"/>
        <v>#DIV/0!</v>
      </c>
      <c r="E153" s="34"/>
      <c r="F153" s="2">
        <f>'Vazão Terraço'!$G$9</f>
        <v>10</v>
      </c>
      <c r="G153" s="2">
        <f t="shared" si="35"/>
        <v>3.4499999999999962</v>
      </c>
      <c r="H153" s="2" t="e">
        <f>((1/$C$2)*($E$2^0.5)*(((F153*G153)/2)/(F153+G153))^(2/3))-'Vazão Terraço'!$I$19</f>
        <v>#DIV/0!</v>
      </c>
      <c r="I153" s="2" t="e">
        <f t="shared" si="37"/>
        <v>#DIV/0!</v>
      </c>
    </row>
    <row r="154" spans="1:9" x14ac:dyDescent="0.2">
      <c r="A154" s="2">
        <f t="shared" si="38"/>
        <v>14.999999999999963</v>
      </c>
      <c r="B154" s="2">
        <f>'Vazão Terraço'!$G$10</f>
        <v>0.7</v>
      </c>
      <c r="C154" s="2" t="e">
        <f>((1/$C$2)*($E$2^0.5)*(((A154*B154)/2)/(A154+B154))^(2/3))-'Vazão Terraço'!$I$19</f>
        <v>#DIV/0!</v>
      </c>
      <c r="D154" s="2" t="e">
        <f t="shared" si="36"/>
        <v>#DIV/0!</v>
      </c>
      <c r="E154" s="34"/>
      <c r="F154" s="2">
        <f>'Vazão Terraço'!$G$9</f>
        <v>10</v>
      </c>
      <c r="G154" s="2">
        <f t="shared" ref="G154:G169" si="39">G153+0.05</f>
        <v>3.499999999999996</v>
      </c>
      <c r="H154" s="2" t="e">
        <f>((1/$C$2)*($E$2^0.5)*(((F154*G154)/2)/(F154+G154))^(2/3))-'Vazão Terraço'!$I$19</f>
        <v>#DIV/0!</v>
      </c>
      <c r="I154" s="2" t="e">
        <f t="shared" si="37"/>
        <v>#DIV/0!</v>
      </c>
    </row>
    <row r="155" spans="1:9" x14ac:dyDescent="0.2">
      <c r="A155" s="2">
        <f t="shared" si="38"/>
        <v>15.099999999999962</v>
      </c>
      <c r="B155" s="2">
        <f>'Vazão Terraço'!$G$10</f>
        <v>0.7</v>
      </c>
      <c r="C155" s="2" t="e">
        <f>((1/$C$2)*($E$2^0.5)*(((A155*B155)/2)/(A155+B155))^(2/3))-'Vazão Terraço'!$I$19</f>
        <v>#DIV/0!</v>
      </c>
      <c r="D155" s="2" t="e">
        <f t="shared" si="36"/>
        <v>#DIV/0!</v>
      </c>
      <c r="E155" s="34"/>
      <c r="F155" s="2">
        <f>'Vazão Terraço'!$G$9</f>
        <v>10</v>
      </c>
      <c r="G155" s="2">
        <f t="shared" si="39"/>
        <v>3.5499999999999958</v>
      </c>
      <c r="H155" s="2" t="e">
        <f>((1/$C$2)*($E$2^0.5)*(((F155*G155)/2)/(F155+G155))^(2/3))-'Vazão Terraço'!$I$19</f>
        <v>#DIV/0!</v>
      </c>
      <c r="I155" s="2" t="e">
        <f t="shared" si="37"/>
        <v>#DIV/0!</v>
      </c>
    </row>
    <row r="156" spans="1:9" x14ac:dyDescent="0.2">
      <c r="A156" s="2">
        <f t="shared" si="38"/>
        <v>15.199999999999962</v>
      </c>
      <c r="B156" s="2">
        <f>'Vazão Terraço'!$G$10</f>
        <v>0.7</v>
      </c>
      <c r="C156" s="2" t="e">
        <f>((1/$C$2)*($E$2^0.5)*(((A156*B156)/2)/(A156+B156))^(2/3))-'Vazão Terraço'!$I$19</f>
        <v>#DIV/0!</v>
      </c>
      <c r="D156" s="2" t="e">
        <f t="shared" si="36"/>
        <v>#DIV/0!</v>
      </c>
      <c r="E156" s="34"/>
      <c r="F156" s="2">
        <f>'Vazão Terraço'!$G$9</f>
        <v>10</v>
      </c>
      <c r="G156" s="2">
        <f t="shared" si="39"/>
        <v>3.5999999999999956</v>
      </c>
      <c r="H156" s="2" t="e">
        <f>((1/$C$2)*($E$2^0.5)*(((F156*G156)/2)/(F156+G156))^(2/3))-'Vazão Terraço'!$I$19</f>
        <v>#DIV/0!</v>
      </c>
      <c r="I156" s="2" t="e">
        <f t="shared" si="37"/>
        <v>#DIV/0!</v>
      </c>
    </row>
    <row r="157" spans="1:9" x14ac:dyDescent="0.2">
      <c r="A157" s="2">
        <f t="shared" si="38"/>
        <v>15.299999999999962</v>
      </c>
      <c r="B157" s="2">
        <f>'Vazão Terraço'!$G$10</f>
        <v>0.7</v>
      </c>
      <c r="C157" s="2" t="e">
        <f>((1/$C$2)*($E$2^0.5)*(((A157*B157)/2)/(A157+B157))^(2/3))-'Vazão Terraço'!$I$19</f>
        <v>#DIV/0!</v>
      </c>
      <c r="D157" s="2" t="e">
        <f t="shared" si="36"/>
        <v>#DIV/0!</v>
      </c>
      <c r="E157" s="34"/>
      <c r="F157" s="2">
        <f>'Vazão Terraço'!$G$9</f>
        <v>10</v>
      </c>
      <c r="G157" s="2">
        <f t="shared" si="39"/>
        <v>3.6499999999999955</v>
      </c>
      <c r="H157" s="2" t="e">
        <f>((1/$C$2)*($E$2^0.5)*(((F157*G157)/2)/(F157+G157))^(2/3))-'Vazão Terraço'!$I$19</f>
        <v>#DIV/0!</v>
      </c>
      <c r="I157" s="2" t="e">
        <f t="shared" si="37"/>
        <v>#DIV/0!</v>
      </c>
    </row>
    <row r="158" spans="1:9" x14ac:dyDescent="0.2">
      <c r="A158" s="2">
        <f t="shared" si="38"/>
        <v>15.399999999999961</v>
      </c>
      <c r="B158" s="2">
        <f>'Vazão Terraço'!$G$10</f>
        <v>0.7</v>
      </c>
      <c r="C158" s="2" t="e">
        <f>((1/$C$2)*($E$2^0.5)*(((A158*B158)/2)/(A158+B158))^(2/3))-'Vazão Terraço'!$I$19</f>
        <v>#DIV/0!</v>
      </c>
      <c r="D158" s="2" t="e">
        <f t="shared" si="36"/>
        <v>#DIV/0!</v>
      </c>
      <c r="E158" s="34"/>
      <c r="F158" s="2">
        <f>'Vazão Terraço'!$G$9</f>
        <v>10</v>
      </c>
      <c r="G158" s="2">
        <f t="shared" si="39"/>
        <v>3.6999999999999953</v>
      </c>
      <c r="H158" s="2" t="e">
        <f>((1/$C$2)*($E$2^0.5)*(((F158*G158)/2)/(F158+G158))^(2/3))-'Vazão Terraço'!$I$19</f>
        <v>#DIV/0!</v>
      </c>
      <c r="I158" s="2" t="e">
        <f t="shared" si="37"/>
        <v>#DIV/0!</v>
      </c>
    </row>
    <row r="159" spans="1:9" x14ac:dyDescent="0.2">
      <c r="A159" s="2">
        <f t="shared" si="38"/>
        <v>15.499999999999961</v>
      </c>
      <c r="B159" s="2">
        <f>'Vazão Terraço'!$G$10</f>
        <v>0.7</v>
      </c>
      <c r="C159" s="2" t="e">
        <f>((1/$C$2)*($E$2^0.5)*(((A159*B159)/2)/(A159+B159))^(2/3))-'Vazão Terraço'!$I$19</f>
        <v>#DIV/0!</v>
      </c>
      <c r="D159" s="2" t="e">
        <f t="shared" si="36"/>
        <v>#DIV/0!</v>
      </c>
      <c r="E159" s="34"/>
      <c r="F159" s="2">
        <f>'Vazão Terraço'!$G$9</f>
        <v>10</v>
      </c>
      <c r="G159" s="2">
        <f t="shared" si="39"/>
        <v>3.7499999999999951</v>
      </c>
      <c r="H159" s="2" t="e">
        <f>((1/$C$2)*($E$2^0.5)*(((F159*G159)/2)/(F159+G159))^(2/3))-'Vazão Terraço'!$I$19</f>
        <v>#DIV/0!</v>
      </c>
      <c r="I159" s="2" t="e">
        <f t="shared" si="37"/>
        <v>#DIV/0!</v>
      </c>
    </row>
    <row r="160" spans="1:9" x14ac:dyDescent="0.2">
      <c r="A160" s="2">
        <f t="shared" si="38"/>
        <v>15.599999999999961</v>
      </c>
      <c r="B160" s="2">
        <f>'Vazão Terraço'!$G$10</f>
        <v>0.7</v>
      </c>
      <c r="C160" s="2" t="e">
        <f>((1/$C$2)*($E$2^0.5)*(((A160*B160)/2)/(A160+B160))^(2/3))-'Vazão Terraço'!$I$19</f>
        <v>#DIV/0!</v>
      </c>
      <c r="D160" s="2" t="e">
        <f t="shared" si="36"/>
        <v>#DIV/0!</v>
      </c>
      <c r="E160" s="34"/>
      <c r="F160" s="2">
        <f>'Vazão Terraço'!$G$9</f>
        <v>10</v>
      </c>
      <c r="G160" s="2">
        <f t="shared" si="39"/>
        <v>3.7999999999999949</v>
      </c>
      <c r="H160" s="2" t="e">
        <f>((1/$C$2)*($E$2^0.5)*(((F160*G160)/2)/(F160+G160))^(2/3))-'Vazão Terraço'!$I$19</f>
        <v>#DIV/0!</v>
      </c>
      <c r="I160" s="2" t="e">
        <f t="shared" si="37"/>
        <v>#DIV/0!</v>
      </c>
    </row>
    <row r="161" spans="1:9" x14ac:dyDescent="0.2">
      <c r="A161" s="2">
        <f t="shared" si="38"/>
        <v>15.69999999999996</v>
      </c>
      <c r="B161" s="2">
        <f>'Vazão Terraço'!$G$10</f>
        <v>0.7</v>
      </c>
      <c r="C161" s="2" t="e">
        <f>((1/$C$2)*($E$2^0.5)*(((A161*B161)/2)/(A161+B161))^(2/3))-'Vazão Terraço'!$I$19</f>
        <v>#DIV/0!</v>
      </c>
      <c r="D161" s="2" t="e">
        <f t="shared" si="36"/>
        <v>#DIV/0!</v>
      </c>
      <c r="E161" s="34"/>
      <c r="F161" s="2">
        <f>'Vazão Terraço'!$G$9</f>
        <v>10</v>
      </c>
      <c r="G161" s="2">
        <f t="shared" si="39"/>
        <v>3.8499999999999948</v>
      </c>
      <c r="H161" s="2" t="e">
        <f>((1/$C$2)*($E$2^0.5)*(((F161*G161)/2)/(F161+G161))^(2/3))-'Vazão Terraço'!$I$19</f>
        <v>#DIV/0!</v>
      </c>
      <c r="I161" s="2" t="e">
        <f t="shared" si="37"/>
        <v>#DIV/0!</v>
      </c>
    </row>
    <row r="162" spans="1:9" x14ac:dyDescent="0.2">
      <c r="A162" s="2">
        <f t="shared" si="38"/>
        <v>15.79999999999996</v>
      </c>
      <c r="B162" s="2">
        <f>'Vazão Terraço'!$G$10</f>
        <v>0.7</v>
      </c>
      <c r="C162" s="2" t="e">
        <f>((1/$C$2)*($E$2^0.5)*(((A162*B162)/2)/(A162+B162))^(2/3))-'Vazão Terraço'!$I$19</f>
        <v>#DIV/0!</v>
      </c>
      <c r="D162" s="2" t="e">
        <f t="shared" si="36"/>
        <v>#DIV/0!</v>
      </c>
      <c r="E162" s="34"/>
      <c r="F162" s="2">
        <f>'Vazão Terraço'!$G$9</f>
        <v>10</v>
      </c>
      <c r="G162" s="2">
        <f t="shared" si="39"/>
        <v>3.8999999999999946</v>
      </c>
      <c r="H162" s="2" t="e">
        <f>((1/$C$2)*($E$2^0.5)*(((F162*G162)/2)/(F162+G162))^(2/3))-'Vazão Terraço'!$I$19</f>
        <v>#DIV/0!</v>
      </c>
      <c r="I162" s="2" t="e">
        <f t="shared" si="37"/>
        <v>#DIV/0!</v>
      </c>
    </row>
    <row r="163" spans="1:9" x14ac:dyDescent="0.2">
      <c r="A163" s="2">
        <f t="shared" si="38"/>
        <v>15.899999999999959</v>
      </c>
      <c r="B163" s="2">
        <f>'Vazão Terraço'!$G$10</f>
        <v>0.7</v>
      </c>
      <c r="C163" s="2" t="e">
        <f>((1/$C$2)*($E$2^0.5)*(((A163*B163)/2)/(A163+B163))^(2/3))-'Vazão Terraço'!$I$19</f>
        <v>#DIV/0!</v>
      </c>
      <c r="D163" s="2" t="e">
        <f t="shared" si="36"/>
        <v>#DIV/0!</v>
      </c>
      <c r="E163" s="34"/>
      <c r="F163" s="2">
        <f>'Vazão Terraço'!$G$9</f>
        <v>10</v>
      </c>
      <c r="G163" s="2">
        <f t="shared" si="39"/>
        <v>3.9499999999999944</v>
      </c>
      <c r="H163" s="2" t="e">
        <f>((1/$C$2)*($E$2^0.5)*(((F163*G163)/2)/(F163+G163))^(2/3))-'Vazão Terraço'!$I$19</f>
        <v>#DIV/0!</v>
      </c>
      <c r="I163" s="2" t="e">
        <f t="shared" si="37"/>
        <v>#DIV/0!</v>
      </c>
    </row>
    <row r="164" spans="1:9" x14ac:dyDescent="0.2">
      <c r="A164" s="2">
        <f t="shared" si="38"/>
        <v>15.999999999999959</v>
      </c>
      <c r="B164" s="2">
        <f>'Vazão Terraço'!$G$10</f>
        <v>0.7</v>
      </c>
      <c r="C164" s="2" t="e">
        <f>((1/$C$2)*($E$2^0.5)*(((A164*B164)/2)/(A164+B164))^(2/3))-'Vazão Terraço'!$I$19</f>
        <v>#DIV/0!</v>
      </c>
      <c r="D164" s="2" t="e">
        <f t="shared" si="36"/>
        <v>#DIV/0!</v>
      </c>
      <c r="E164" s="34"/>
      <c r="F164" s="2">
        <f>'Vazão Terraço'!$G$9</f>
        <v>10</v>
      </c>
      <c r="G164" s="2">
        <f t="shared" si="39"/>
        <v>3.9999999999999942</v>
      </c>
      <c r="H164" s="2" t="e">
        <f>((1/$C$2)*($E$2^0.5)*(((F164*G164)/2)/(F164+G164))^(2/3))-'Vazão Terraço'!$I$19</f>
        <v>#DIV/0!</v>
      </c>
      <c r="I164" s="2" t="e">
        <f t="shared" si="37"/>
        <v>#DIV/0!</v>
      </c>
    </row>
    <row r="165" spans="1:9" x14ac:dyDescent="0.2">
      <c r="A165" s="2">
        <f t="shared" si="38"/>
        <v>16.099999999999959</v>
      </c>
      <c r="B165" s="2">
        <f>'Vazão Terraço'!$G$10</f>
        <v>0.7</v>
      </c>
      <c r="C165" s="2" t="e">
        <f>((1/$C$2)*($E$2^0.5)*(((A165*B165)/2)/(A165+B165))^(2/3))-'Vazão Terraço'!$I$19</f>
        <v>#DIV/0!</v>
      </c>
      <c r="D165" s="2" t="e">
        <f t="shared" si="36"/>
        <v>#DIV/0!</v>
      </c>
      <c r="E165" s="34"/>
      <c r="F165" s="2">
        <f>'Vazão Terraço'!$G$9</f>
        <v>10</v>
      </c>
      <c r="G165" s="2">
        <f t="shared" si="39"/>
        <v>4.0499999999999945</v>
      </c>
      <c r="H165" s="2" t="e">
        <f>((1/$C$2)*($E$2^0.5)*(((F165*G165)/2)/(F165+G165))^(2/3))-'Vazão Terraço'!$I$19</f>
        <v>#DIV/0!</v>
      </c>
      <c r="I165" s="2" t="e">
        <f t="shared" si="37"/>
        <v>#DIV/0!</v>
      </c>
    </row>
    <row r="166" spans="1:9" x14ac:dyDescent="0.2">
      <c r="A166" s="2">
        <f t="shared" si="38"/>
        <v>16.19999999999996</v>
      </c>
      <c r="B166" s="2">
        <f>'Vazão Terraço'!$G$10</f>
        <v>0.7</v>
      </c>
      <c r="C166" s="2" t="e">
        <f>((1/$C$2)*($E$2^0.5)*(((A166*B166)/2)/(A166+B166))^(2/3))-'Vazão Terraço'!$I$19</f>
        <v>#DIV/0!</v>
      </c>
      <c r="D166" s="2" t="e">
        <f t="shared" ref="D166:D181" si="40">ABS(C166)</f>
        <v>#DIV/0!</v>
      </c>
      <c r="E166" s="34"/>
      <c r="F166" s="2">
        <f>'Vazão Terraço'!$G$9</f>
        <v>10</v>
      </c>
      <c r="G166" s="2">
        <f t="shared" si="39"/>
        <v>4.0999999999999943</v>
      </c>
      <c r="H166" s="2" t="e">
        <f>((1/$C$2)*($E$2^0.5)*(((F166*G166)/2)/(F166+G166))^(2/3))-'Vazão Terraço'!$I$19</f>
        <v>#DIV/0!</v>
      </c>
      <c r="I166" s="2" t="e">
        <f t="shared" ref="I166:I181" si="41">ABS(H166)</f>
        <v>#DIV/0!</v>
      </c>
    </row>
    <row r="167" spans="1:9" x14ac:dyDescent="0.2">
      <c r="A167" s="2">
        <f t="shared" ref="A167:A182" si="42">A166+0.1</f>
        <v>16.299999999999962</v>
      </c>
      <c r="B167" s="2">
        <f>'Vazão Terraço'!$G$10</f>
        <v>0.7</v>
      </c>
      <c r="C167" s="2" t="e">
        <f>((1/$C$2)*($E$2^0.5)*(((A167*B167)/2)/(A167+B167))^(2/3))-'Vazão Terraço'!$I$19</f>
        <v>#DIV/0!</v>
      </c>
      <c r="D167" s="2" t="e">
        <f t="shared" si="40"/>
        <v>#DIV/0!</v>
      </c>
      <c r="E167" s="34"/>
      <c r="F167" s="2">
        <f>'Vazão Terraço'!$G$9</f>
        <v>10</v>
      </c>
      <c r="G167" s="2">
        <f t="shared" si="39"/>
        <v>4.1499999999999941</v>
      </c>
      <c r="H167" s="2" t="e">
        <f>((1/$C$2)*($E$2^0.5)*(((F167*G167)/2)/(F167+G167))^(2/3))-'Vazão Terraço'!$I$19</f>
        <v>#DIV/0!</v>
      </c>
      <c r="I167" s="2" t="e">
        <f t="shared" si="41"/>
        <v>#DIV/0!</v>
      </c>
    </row>
    <row r="168" spans="1:9" x14ac:dyDescent="0.2">
      <c r="A168" s="2">
        <f t="shared" si="42"/>
        <v>16.399999999999963</v>
      </c>
      <c r="B168" s="2">
        <f>'Vazão Terraço'!$G$10</f>
        <v>0.7</v>
      </c>
      <c r="C168" s="2" t="e">
        <f>((1/$C$2)*($E$2^0.5)*(((A168*B168)/2)/(A168+B168))^(2/3))-'Vazão Terraço'!$I$19</f>
        <v>#DIV/0!</v>
      </c>
      <c r="D168" s="2" t="e">
        <f t="shared" si="40"/>
        <v>#DIV/0!</v>
      </c>
      <c r="E168" s="34"/>
      <c r="F168" s="2">
        <f>'Vazão Terraço'!$G$9</f>
        <v>10</v>
      </c>
      <c r="G168" s="2">
        <f t="shared" si="39"/>
        <v>4.199999999999994</v>
      </c>
      <c r="H168" s="2" t="e">
        <f>((1/$C$2)*($E$2^0.5)*(((F168*G168)/2)/(F168+G168))^(2/3))-'Vazão Terraço'!$I$19</f>
        <v>#DIV/0!</v>
      </c>
      <c r="I168" s="2" t="e">
        <f t="shared" si="41"/>
        <v>#DIV/0!</v>
      </c>
    </row>
    <row r="169" spans="1:9" x14ac:dyDescent="0.2">
      <c r="A169" s="2">
        <f t="shared" si="42"/>
        <v>16.499999999999964</v>
      </c>
      <c r="B169" s="2">
        <f>'Vazão Terraço'!$G$10</f>
        <v>0.7</v>
      </c>
      <c r="C169" s="2" t="e">
        <f>((1/$C$2)*($E$2^0.5)*(((A169*B169)/2)/(A169+B169))^(2/3))-'Vazão Terraço'!$I$19</f>
        <v>#DIV/0!</v>
      </c>
      <c r="D169" s="2" t="e">
        <f t="shared" si="40"/>
        <v>#DIV/0!</v>
      </c>
      <c r="E169" s="34"/>
      <c r="F169" s="2">
        <f>'Vazão Terraço'!$G$9</f>
        <v>10</v>
      </c>
      <c r="G169" s="2">
        <f t="shared" si="39"/>
        <v>4.2499999999999938</v>
      </c>
      <c r="H169" s="2" t="e">
        <f>((1/$C$2)*($E$2^0.5)*(((F169*G169)/2)/(F169+G169))^(2/3))-'Vazão Terraço'!$I$19</f>
        <v>#DIV/0!</v>
      </c>
      <c r="I169" s="2" t="e">
        <f t="shared" si="41"/>
        <v>#DIV/0!</v>
      </c>
    </row>
    <row r="170" spans="1:9" x14ac:dyDescent="0.2">
      <c r="A170" s="2">
        <f t="shared" si="42"/>
        <v>16.599999999999966</v>
      </c>
      <c r="B170" s="2">
        <f>'Vazão Terraço'!$G$10</f>
        <v>0.7</v>
      </c>
      <c r="C170" s="2" t="e">
        <f>((1/$C$2)*($E$2^0.5)*(((A170*B170)/2)/(A170+B170))^(2/3))-'Vazão Terraço'!$I$19</f>
        <v>#DIV/0!</v>
      </c>
      <c r="D170" s="2" t="e">
        <f t="shared" si="40"/>
        <v>#DIV/0!</v>
      </c>
      <c r="E170" s="34"/>
      <c r="F170" s="2">
        <f>'Vazão Terraço'!$G$9</f>
        <v>10</v>
      </c>
      <c r="G170" s="2">
        <f t="shared" ref="G170:G184" si="43">G169+0.05</f>
        <v>4.2999999999999936</v>
      </c>
      <c r="H170" s="2" t="e">
        <f>((1/$C$2)*($E$2^0.5)*(((F170*G170)/2)/(F170+G170))^(2/3))-'Vazão Terraço'!$I$19</f>
        <v>#DIV/0!</v>
      </c>
      <c r="I170" s="2" t="e">
        <f t="shared" si="41"/>
        <v>#DIV/0!</v>
      </c>
    </row>
    <row r="171" spans="1:9" x14ac:dyDescent="0.2">
      <c r="A171" s="2">
        <f t="shared" si="42"/>
        <v>16.699999999999967</v>
      </c>
      <c r="B171" s="2">
        <f>'Vazão Terraço'!$G$10</f>
        <v>0.7</v>
      </c>
      <c r="C171" s="2" t="e">
        <f>((1/$C$2)*($E$2^0.5)*(((A171*B171)/2)/(A171+B171))^(2/3))-'Vazão Terraço'!$I$19</f>
        <v>#DIV/0!</v>
      </c>
      <c r="D171" s="2" t="e">
        <f t="shared" si="40"/>
        <v>#DIV/0!</v>
      </c>
      <c r="E171" s="34"/>
      <c r="F171" s="2">
        <f>'Vazão Terraço'!$G$9</f>
        <v>10</v>
      </c>
      <c r="G171" s="2">
        <f t="shared" si="43"/>
        <v>4.3499999999999934</v>
      </c>
      <c r="H171" s="2" t="e">
        <f>((1/$C$2)*($E$2^0.5)*(((F171*G171)/2)/(F171+G171))^(2/3))-'Vazão Terraço'!$I$19</f>
        <v>#DIV/0!</v>
      </c>
      <c r="I171" s="2" t="e">
        <f t="shared" si="41"/>
        <v>#DIV/0!</v>
      </c>
    </row>
    <row r="172" spans="1:9" x14ac:dyDescent="0.2">
      <c r="A172" s="2">
        <f t="shared" si="42"/>
        <v>16.799999999999969</v>
      </c>
      <c r="B172" s="2">
        <f>'Vazão Terraço'!$G$10</f>
        <v>0.7</v>
      </c>
      <c r="C172" s="2" t="e">
        <f>((1/$C$2)*($E$2^0.5)*(((A172*B172)/2)/(A172+B172))^(2/3))-'Vazão Terraço'!$I$19</f>
        <v>#DIV/0!</v>
      </c>
      <c r="D172" s="2" t="e">
        <f t="shared" si="40"/>
        <v>#DIV/0!</v>
      </c>
      <c r="E172" s="34"/>
      <c r="F172" s="2">
        <f>'Vazão Terraço'!$G$9</f>
        <v>10</v>
      </c>
      <c r="G172" s="2">
        <f t="shared" si="43"/>
        <v>4.3999999999999932</v>
      </c>
      <c r="H172" s="2" t="e">
        <f>((1/$C$2)*($E$2^0.5)*(((F172*G172)/2)/(F172+G172))^(2/3))-'Vazão Terraço'!$I$19</f>
        <v>#DIV/0!</v>
      </c>
      <c r="I172" s="2" t="e">
        <f t="shared" si="41"/>
        <v>#DIV/0!</v>
      </c>
    </row>
    <row r="173" spans="1:9" x14ac:dyDescent="0.2">
      <c r="A173" s="2">
        <f t="shared" si="42"/>
        <v>16.89999999999997</v>
      </c>
      <c r="B173" s="2">
        <f>'Vazão Terraço'!$G$10</f>
        <v>0.7</v>
      </c>
      <c r="C173" s="2" t="e">
        <f>((1/$C$2)*($E$2^0.5)*(((A173*B173)/2)/(A173+B173))^(2/3))-'Vazão Terraço'!$I$19</f>
        <v>#DIV/0!</v>
      </c>
      <c r="D173" s="2" t="e">
        <f t="shared" si="40"/>
        <v>#DIV/0!</v>
      </c>
      <c r="E173" s="34"/>
      <c r="F173" s="2">
        <f>'Vazão Terraço'!$G$9</f>
        <v>10</v>
      </c>
      <c r="G173" s="2">
        <f t="shared" si="43"/>
        <v>4.4499999999999931</v>
      </c>
      <c r="H173" s="2" t="e">
        <f>((1/$C$2)*($E$2^0.5)*(((F173*G173)/2)/(F173+G173))^(2/3))-'Vazão Terraço'!$I$19</f>
        <v>#DIV/0!</v>
      </c>
      <c r="I173" s="2" t="e">
        <f t="shared" si="41"/>
        <v>#DIV/0!</v>
      </c>
    </row>
    <row r="174" spans="1:9" x14ac:dyDescent="0.2">
      <c r="A174" s="2">
        <f t="shared" si="42"/>
        <v>16.999999999999972</v>
      </c>
      <c r="B174" s="2">
        <f>'Vazão Terraço'!$G$10</f>
        <v>0.7</v>
      </c>
      <c r="C174" s="2" t="e">
        <f>((1/$C$2)*($E$2^0.5)*(((A174*B174)/2)/(A174+B174))^(2/3))-'Vazão Terraço'!$I$19</f>
        <v>#DIV/0!</v>
      </c>
      <c r="D174" s="2" t="e">
        <f t="shared" si="40"/>
        <v>#DIV/0!</v>
      </c>
      <c r="E174" s="34"/>
      <c r="F174" s="2">
        <f>'Vazão Terraço'!$G$9</f>
        <v>10</v>
      </c>
      <c r="G174" s="2">
        <f t="shared" si="43"/>
        <v>4.4999999999999929</v>
      </c>
      <c r="H174" s="2" t="e">
        <f>((1/$C$2)*($E$2^0.5)*(((F174*G174)/2)/(F174+G174))^(2/3))-'Vazão Terraço'!$I$19</f>
        <v>#DIV/0!</v>
      </c>
      <c r="I174" s="2" t="e">
        <f t="shared" si="41"/>
        <v>#DIV/0!</v>
      </c>
    </row>
    <row r="175" spans="1:9" x14ac:dyDescent="0.2">
      <c r="A175" s="2">
        <f t="shared" si="42"/>
        <v>17.099999999999973</v>
      </c>
      <c r="B175" s="2">
        <f>'Vazão Terraço'!$G$10</f>
        <v>0.7</v>
      </c>
      <c r="C175" s="2" t="e">
        <f>((1/$C$2)*($E$2^0.5)*(((A175*B175)/2)/(A175+B175))^(2/3))-'Vazão Terraço'!$I$19</f>
        <v>#DIV/0!</v>
      </c>
      <c r="D175" s="2" t="e">
        <f t="shared" si="40"/>
        <v>#DIV/0!</v>
      </c>
      <c r="E175" s="34"/>
      <c r="F175" s="2">
        <f>'Vazão Terraço'!$G$9</f>
        <v>10</v>
      </c>
      <c r="G175" s="2">
        <f t="shared" si="43"/>
        <v>4.5499999999999927</v>
      </c>
      <c r="H175" s="2" t="e">
        <f>((1/$C$2)*($E$2^0.5)*(((F175*G175)/2)/(F175+G175))^(2/3))-'Vazão Terraço'!$I$19</f>
        <v>#DIV/0!</v>
      </c>
      <c r="I175" s="2" t="e">
        <f t="shared" si="41"/>
        <v>#DIV/0!</v>
      </c>
    </row>
    <row r="176" spans="1:9" x14ac:dyDescent="0.2">
      <c r="A176" s="2">
        <f t="shared" si="42"/>
        <v>17.199999999999974</v>
      </c>
      <c r="B176" s="2">
        <f>'Vazão Terraço'!$G$10</f>
        <v>0.7</v>
      </c>
      <c r="C176" s="2" t="e">
        <f>((1/$C$2)*($E$2^0.5)*(((A176*B176)/2)/(A176+B176))^(2/3))-'Vazão Terraço'!$I$19</f>
        <v>#DIV/0!</v>
      </c>
      <c r="D176" s="2" t="e">
        <f t="shared" si="40"/>
        <v>#DIV/0!</v>
      </c>
      <c r="E176" s="34"/>
      <c r="F176" s="2">
        <f>'Vazão Terraço'!$G$9</f>
        <v>10</v>
      </c>
      <c r="G176" s="2">
        <f t="shared" si="43"/>
        <v>4.5999999999999925</v>
      </c>
      <c r="H176" s="2" t="e">
        <f>((1/$C$2)*($E$2^0.5)*(((F176*G176)/2)/(F176+G176))^(2/3))-'Vazão Terraço'!$I$19</f>
        <v>#DIV/0!</v>
      </c>
      <c r="I176" s="2" t="e">
        <f t="shared" si="41"/>
        <v>#DIV/0!</v>
      </c>
    </row>
    <row r="177" spans="1:9" x14ac:dyDescent="0.2">
      <c r="A177" s="2">
        <f t="shared" si="42"/>
        <v>17.299999999999976</v>
      </c>
      <c r="B177" s="2">
        <f>'Vazão Terraço'!$G$10</f>
        <v>0.7</v>
      </c>
      <c r="C177" s="2" t="e">
        <f>((1/$C$2)*($E$2^0.5)*(((A177*B177)/2)/(A177+B177))^(2/3))-'Vazão Terraço'!$I$19</f>
        <v>#DIV/0!</v>
      </c>
      <c r="D177" s="2" t="e">
        <f t="shared" si="40"/>
        <v>#DIV/0!</v>
      </c>
      <c r="E177" s="34"/>
      <c r="F177" s="2">
        <f>'Vazão Terraço'!$G$9</f>
        <v>10</v>
      </c>
      <c r="G177" s="2">
        <f t="shared" si="43"/>
        <v>4.6499999999999924</v>
      </c>
      <c r="H177" s="2" t="e">
        <f>((1/$C$2)*($E$2^0.5)*(((F177*G177)/2)/(F177+G177))^(2/3))-'Vazão Terraço'!$I$19</f>
        <v>#DIV/0!</v>
      </c>
      <c r="I177" s="2" t="e">
        <f t="shared" si="41"/>
        <v>#DIV/0!</v>
      </c>
    </row>
    <row r="178" spans="1:9" x14ac:dyDescent="0.2">
      <c r="A178" s="2">
        <f t="shared" si="42"/>
        <v>17.399999999999977</v>
      </c>
      <c r="B178" s="2">
        <f>'Vazão Terraço'!$G$10</f>
        <v>0.7</v>
      </c>
      <c r="C178" s="2" t="e">
        <f>((1/$C$2)*($E$2^0.5)*(((A178*B178)/2)/(A178+B178))^(2/3))-'Vazão Terraço'!$I$19</f>
        <v>#DIV/0!</v>
      </c>
      <c r="D178" s="2" t="e">
        <f t="shared" si="40"/>
        <v>#DIV/0!</v>
      </c>
      <c r="E178" s="34"/>
      <c r="F178" s="2">
        <f>'Vazão Terraço'!$G$9</f>
        <v>10</v>
      </c>
      <c r="G178" s="2">
        <f t="shared" si="43"/>
        <v>4.6999999999999922</v>
      </c>
      <c r="H178" s="2" t="e">
        <f>((1/$C$2)*($E$2^0.5)*(((F178*G178)/2)/(F178+G178))^(2/3))-'Vazão Terraço'!$I$19</f>
        <v>#DIV/0!</v>
      </c>
      <c r="I178" s="2" t="e">
        <f t="shared" si="41"/>
        <v>#DIV/0!</v>
      </c>
    </row>
    <row r="179" spans="1:9" x14ac:dyDescent="0.2">
      <c r="A179" s="2">
        <f t="shared" si="42"/>
        <v>17.499999999999979</v>
      </c>
      <c r="B179" s="2">
        <f>'Vazão Terraço'!$G$10</f>
        <v>0.7</v>
      </c>
      <c r="C179" s="2" t="e">
        <f>((1/$C$2)*($E$2^0.5)*(((A179*B179)/2)/(A179+B179))^(2/3))-'Vazão Terraço'!$I$19</f>
        <v>#DIV/0!</v>
      </c>
      <c r="D179" s="2" t="e">
        <f t="shared" si="40"/>
        <v>#DIV/0!</v>
      </c>
      <c r="E179" s="34"/>
      <c r="F179" s="2">
        <f>'Vazão Terraço'!$G$9</f>
        <v>10</v>
      </c>
      <c r="G179" s="2">
        <f t="shared" si="43"/>
        <v>4.749999999999992</v>
      </c>
      <c r="H179" s="2" t="e">
        <f>((1/$C$2)*($E$2^0.5)*(((F179*G179)/2)/(F179+G179))^(2/3))-'Vazão Terraço'!$I$19</f>
        <v>#DIV/0!</v>
      </c>
      <c r="I179" s="2" t="e">
        <f t="shared" si="41"/>
        <v>#DIV/0!</v>
      </c>
    </row>
    <row r="180" spans="1:9" x14ac:dyDescent="0.2">
      <c r="A180" s="2">
        <f t="shared" si="42"/>
        <v>17.59999999999998</v>
      </c>
      <c r="B180" s="2">
        <f>'Vazão Terraço'!$G$10</f>
        <v>0.7</v>
      </c>
      <c r="C180" s="2" t="e">
        <f>((1/$C$2)*($E$2^0.5)*(((A180*B180)/2)/(A180+B180))^(2/3))-'Vazão Terraço'!$I$19</f>
        <v>#DIV/0!</v>
      </c>
      <c r="D180" s="2" t="e">
        <f t="shared" si="40"/>
        <v>#DIV/0!</v>
      </c>
      <c r="E180" s="34"/>
      <c r="F180" s="2">
        <f>'Vazão Terraço'!$G$9</f>
        <v>10</v>
      </c>
      <c r="G180" s="2">
        <f t="shared" si="43"/>
        <v>4.7999999999999918</v>
      </c>
      <c r="H180" s="2" t="e">
        <f>((1/$C$2)*($E$2^0.5)*(((F180*G180)/2)/(F180+G180))^(2/3))-'Vazão Terraço'!$I$19</f>
        <v>#DIV/0!</v>
      </c>
      <c r="I180" s="2" t="e">
        <f t="shared" si="41"/>
        <v>#DIV/0!</v>
      </c>
    </row>
    <row r="181" spans="1:9" x14ac:dyDescent="0.2">
      <c r="A181" s="2">
        <f t="shared" si="42"/>
        <v>17.699999999999982</v>
      </c>
      <c r="B181" s="2">
        <f>'Vazão Terraço'!$G$10</f>
        <v>0.7</v>
      </c>
      <c r="C181" s="2" t="e">
        <f>((1/$C$2)*($E$2^0.5)*(((A181*B181)/2)/(A181+B181))^(2/3))-'Vazão Terraço'!$I$19</f>
        <v>#DIV/0!</v>
      </c>
      <c r="D181" s="2" t="e">
        <f t="shared" si="40"/>
        <v>#DIV/0!</v>
      </c>
      <c r="E181" s="34"/>
      <c r="F181" s="2">
        <f>'Vazão Terraço'!$G$9</f>
        <v>10</v>
      </c>
      <c r="G181" s="2">
        <f t="shared" si="43"/>
        <v>4.8499999999999917</v>
      </c>
      <c r="H181" s="2" t="e">
        <f>((1/$C$2)*($E$2^0.5)*(((F181*G181)/2)/(F181+G181))^(2/3))-'Vazão Terraço'!$I$19</f>
        <v>#DIV/0!</v>
      </c>
      <c r="I181" s="2" t="e">
        <f t="shared" si="41"/>
        <v>#DIV/0!</v>
      </c>
    </row>
    <row r="182" spans="1:9" x14ac:dyDescent="0.2">
      <c r="A182" s="2">
        <f t="shared" si="42"/>
        <v>17.799999999999983</v>
      </c>
      <c r="B182" s="2">
        <f>'Vazão Terraço'!$G$10</f>
        <v>0.7</v>
      </c>
      <c r="C182" s="2" t="e">
        <f>((1/$C$2)*($E$2^0.5)*(((A182*B182)/2)/(A182+B182))^(2/3))-'Vazão Terraço'!$I$19</f>
        <v>#DIV/0!</v>
      </c>
      <c r="D182" s="2" t="e">
        <f t="shared" ref="D182:D197" si="44">ABS(C182)</f>
        <v>#DIV/0!</v>
      </c>
      <c r="E182" s="34"/>
      <c r="F182" s="2">
        <f>'Vazão Terraço'!$G$9</f>
        <v>10</v>
      </c>
      <c r="G182" s="2">
        <f t="shared" si="43"/>
        <v>4.8999999999999915</v>
      </c>
      <c r="H182" s="2" t="e">
        <f>((1/$C$2)*($E$2^0.5)*(((F182*G182)/2)/(F182+G182))^(2/3))-'Vazão Terraço'!$I$19</f>
        <v>#DIV/0!</v>
      </c>
      <c r="I182" s="2" t="e">
        <f t="shared" ref="I182:I197" si="45">ABS(H182)</f>
        <v>#DIV/0!</v>
      </c>
    </row>
    <row r="183" spans="1:9" x14ac:dyDescent="0.2">
      <c r="A183" s="2">
        <f t="shared" ref="A183:A198" si="46">A182+0.1</f>
        <v>17.899999999999984</v>
      </c>
      <c r="B183" s="2">
        <f>'Vazão Terraço'!$G$10</f>
        <v>0.7</v>
      </c>
      <c r="C183" s="2" t="e">
        <f>((1/$C$2)*($E$2^0.5)*(((A183*B183)/2)/(A183+B183))^(2/3))-'Vazão Terraço'!$I$19</f>
        <v>#DIV/0!</v>
      </c>
      <c r="D183" s="2" t="e">
        <f t="shared" si="44"/>
        <v>#DIV/0!</v>
      </c>
      <c r="E183" s="34"/>
      <c r="F183" s="2">
        <f>'Vazão Terraço'!$G$9</f>
        <v>10</v>
      </c>
      <c r="G183" s="2">
        <f t="shared" si="43"/>
        <v>4.9499999999999913</v>
      </c>
      <c r="H183" s="2" t="e">
        <f>((1/$C$2)*($E$2^0.5)*(((F183*G183)/2)/(F183+G183))^(2/3))-'Vazão Terraço'!$I$19</f>
        <v>#DIV/0!</v>
      </c>
      <c r="I183" s="2" t="e">
        <f t="shared" si="45"/>
        <v>#DIV/0!</v>
      </c>
    </row>
    <row r="184" spans="1:9" x14ac:dyDescent="0.2">
      <c r="A184" s="2">
        <f t="shared" si="46"/>
        <v>17.999999999999986</v>
      </c>
      <c r="B184" s="2">
        <f>'Vazão Terraço'!$G$10</f>
        <v>0.7</v>
      </c>
      <c r="C184" s="2" t="e">
        <f>((1/$C$2)*($E$2^0.5)*(((A184*B184)/2)/(A184+B184))^(2/3))-'Vazão Terraço'!$I$19</f>
        <v>#DIV/0!</v>
      </c>
      <c r="D184" s="2" t="e">
        <f t="shared" si="44"/>
        <v>#DIV/0!</v>
      </c>
      <c r="E184" s="34"/>
      <c r="F184" s="2">
        <f>'Vazão Terraço'!$G$9</f>
        <v>10</v>
      </c>
      <c r="G184" s="2">
        <f t="shared" si="43"/>
        <v>4.9999999999999911</v>
      </c>
      <c r="H184" s="2" t="e">
        <f>((1/$C$2)*($E$2^0.5)*(((F184*G184)/2)/(F184+G184))^(2/3))-'Vazão Terraço'!$I$19</f>
        <v>#DIV/0!</v>
      </c>
      <c r="I184" s="2" t="e">
        <f t="shared" si="45"/>
        <v>#DIV/0!</v>
      </c>
    </row>
    <row r="185" spans="1:9" x14ac:dyDescent="0.2">
      <c r="A185" s="2">
        <f t="shared" si="46"/>
        <v>18.099999999999987</v>
      </c>
      <c r="B185" s="2">
        <f>'Vazão Terraço'!$G$10</f>
        <v>0.7</v>
      </c>
      <c r="C185" s="2" t="e">
        <f>((1/$C$2)*($E$2^0.5)*(((A185*B185)/2)/(A185+B185))^(2/3))-'Vazão Terraço'!$I$19</f>
        <v>#DIV/0!</v>
      </c>
      <c r="D185" s="2" t="e">
        <f t="shared" si="44"/>
        <v>#DIV/0!</v>
      </c>
      <c r="E185" s="34"/>
      <c r="F185" s="2">
        <f>'Vazão Terraço'!$G$9</f>
        <v>10</v>
      </c>
      <c r="G185" s="2">
        <f>G184+0.25</f>
        <v>5.2499999999999911</v>
      </c>
      <c r="H185" s="2" t="e">
        <f>((1/$C$2)*($E$2^0.5)*(((F185*G185)/2)/(F185+G185))^(2/3))-'Vazão Terraço'!$I$19</f>
        <v>#DIV/0!</v>
      </c>
      <c r="I185" s="2" t="e">
        <f t="shared" si="45"/>
        <v>#DIV/0!</v>
      </c>
    </row>
    <row r="186" spans="1:9" x14ac:dyDescent="0.2">
      <c r="A186" s="2">
        <f t="shared" si="46"/>
        <v>18.199999999999989</v>
      </c>
      <c r="B186" s="2">
        <f>'Vazão Terraço'!$G$10</f>
        <v>0.7</v>
      </c>
      <c r="C186" s="2" t="e">
        <f>((1/$C$2)*($E$2^0.5)*(((A186*B186)/2)/(A186+B186))^(2/3))-'Vazão Terraço'!$I$19</f>
        <v>#DIV/0!</v>
      </c>
      <c r="D186" s="2" t="e">
        <f t="shared" si="44"/>
        <v>#DIV/0!</v>
      </c>
      <c r="E186" s="34"/>
      <c r="F186" s="2">
        <f>'Vazão Terraço'!$G$9</f>
        <v>10</v>
      </c>
      <c r="G186" s="2">
        <f t="shared" ref="G186:G201" si="47">G185+0.25</f>
        <v>5.4999999999999911</v>
      </c>
      <c r="H186" s="2" t="e">
        <f>((1/$C$2)*($E$2^0.5)*(((F186*G186)/2)/(F186+G186))^(2/3))-'Vazão Terraço'!$I$19</f>
        <v>#DIV/0!</v>
      </c>
      <c r="I186" s="2" t="e">
        <f t="shared" si="45"/>
        <v>#DIV/0!</v>
      </c>
    </row>
    <row r="187" spans="1:9" x14ac:dyDescent="0.2">
      <c r="A187" s="2">
        <f t="shared" si="46"/>
        <v>18.29999999999999</v>
      </c>
      <c r="B187" s="2">
        <f>'Vazão Terraço'!$G$10</f>
        <v>0.7</v>
      </c>
      <c r="C187" s="2" t="e">
        <f>((1/$C$2)*($E$2^0.5)*(((A187*B187)/2)/(A187+B187))^(2/3))-'Vazão Terraço'!$I$19</f>
        <v>#DIV/0!</v>
      </c>
      <c r="D187" s="2" t="e">
        <f t="shared" si="44"/>
        <v>#DIV/0!</v>
      </c>
      <c r="E187" s="34"/>
      <c r="F187" s="2">
        <f>'Vazão Terraço'!$G$9</f>
        <v>10</v>
      </c>
      <c r="G187" s="2">
        <f t="shared" si="47"/>
        <v>5.7499999999999911</v>
      </c>
      <c r="H187" s="2" t="e">
        <f>((1/$C$2)*($E$2^0.5)*(((F187*G187)/2)/(F187+G187))^(2/3))-'Vazão Terraço'!$I$19</f>
        <v>#DIV/0!</v>
      </c>
      <c r="I187" s="2" t="e">
        <f t="shared" si="45"/>
        <v>#DIV/0!</v>
      </c>
    </row>
    <row r="188" spans="1:9" x14ac:dyDescent="0.2">
      <c r="A188" s="2">
        <f t="shared" si="46"/>
        <v>18.399999999999991</v>
      </c>
      <c r="B188" s="2">
        <f>'Vazão Terraço'!$G$10</f>
        <v>0.7</v>
      </c>
      <c r="C188" s="2" t="e">
        <f>((1/$C$2)*($E$2^0.5)*(((A188*B188)/2)/(A188+B188))^(2/3))-'Vazão Terraço'!$I$19</f>
        <v>#DIV/0!</v>
      </c>
      <c r="D188" s="2" t="e">
        <f t="shared" si="44"/>
        <v>#DIV/0!</v>
      </c>
      <c r="E188" s="34"/>
      <c r="F188" s="2">
        <f>'Vazão Terraço'!$G$9</f>
        <v>10</v>
      </c>
      <c r="G188" s="2">
        <f t="shared" si="47"/>
        <v>5.9999999999999911</v>
      </c>
      <c r="H188" s="2" t="e">
        <f>((1/$C$2)*($E$2^0.5)*(((F188*G188)/2)/(F188+G188))^(2/3))-'Vazão Terraço'!$I$19</f>
        <v>#DIV/0!</v>
      </c>
      <c r="I188" s="2" t="e">
        <f t="shared" si="45"/>
        <v>#DIV/0!</v>
      </c>
    </row>
    <row r="189" spans="1:9" x14ac:dyDescent="0.2">
      <c r="A189" s="2">
        <f t="shared" si="46"/>
        <v>18.499999999999993</v>
      </c>
      <c r="B189" s="2">
        <f>'Vazão Terraço'!$G$10</f>
        <v>0.7</v>
      </c>
      <c r="C189" s="2" t="e">
        <f>((1/$C$2)*($E$2^0.5)*(((A189*B189)/2)/(A189+B189))^(2/3))-'Vazão Terraço'!$I$19</f>
        <v>#DIV/0!</v>
      </c>
      <c r="D189" s="2" t="e">
        <f t="shared" si="44"/>
        <v>#DIV/0!</v>
      </c>
      <c r="E189" s="34"/>
      <c r="F189" s="2">
        <f>'Vazão Terraço'!$G$9</f>
        <v>10</v>
      </c>
      <c r="G189" s="2">
        <f t="shared" si="47"/>
        <v>6.2499999999999911</v>
      </c>
      <c r="H189" s="2" t="e">
        <f>((1/$C$2)*($E$2^0.5)*(((F189*G189)/2)/(F189+G189))^(2/3))-'Vazão Terraço'!$I$19</f>
        <v>#DIV/0!</v>
      </c>
      <c r="I189" s="2" t="e">
        <f t="shared" si="45"/>
        <v>#DIV/0!</v>
      </c>
    </row>
    <row r="190" spans="1:9" x14ac:dyDescent="0.2">
      <c r="A190" s="2">
        <f t="shared" si="46"/>
        <v>18.599999999999994</v>
      </c>
      <c r="B190" s="2">
        <f>'Vazão Terraço'!$G$10</f>
        <v>0.7</v>
      </c>
      <c r="C190" s="2" t="e">
        <f>((1/$C$2)*($E$2^0.5)*(((A190*B190)/2)/(A190+B190))^(2/3))-'Vazão Terraço'!$I$19</f>
        <v>#DIV/0!</v>
      </c>
      <c r="D190" s="2" t="e">
        <f t="shared" si="44"/>
        <v>#DIV/0!</v>
      </c>
      <c r="E190" s="34"/>
      <c r="F190" s="2">
        <f>'Vazão Terraço'!$G$9</f>
        <v>10</v>
      </c>
      <c r="G190" s="2">
        <f t="shared" si="47"/>
        <v>6.4999999999999911</v>
      </c>
      <c r="H190" s="2" t="e">
        <f>((1/$C$2)*($E$2^0.5)*(((F190*G190)/2)/(F190+G190))^(2/3))-'Vazão Terraço'!$I$19</f>
        <v>#DIV/0!</v>
      </c>
      <c r="I190" s="2" t="e">
        <f t="shared" si="45"/>
        <v>#DIV/0!</v>
      </c>
    </row>
    <row r="191" spans="1:9" x14ac:dyDescent="0.2">
      <c r="A191" s="2">
        <f t="shared" si="46"/>
        <v>18.699999999999996</v>
      </c>
      <c r="B191" s="2">
        <f>'Vazão Terraço'!$G$10</f>
        <v>0.7</v>
      </c>
      <c r="C191" s="2" t="e">
        <f>((1/$C$2)*($E$2^0.5)*(((A191*B191)/2)/(A191+B191))^(2/3))-'Vazão Terraço'!$I$19</f>
        <v>#DIV/0!</v>
      </c>
      <c r="D191" s="2" t="e">
        <f t="shared" si="44"/>
        <v>#DIV/0!</v>
      </c>
      <c r="E191" s="34"/>
      <c r="F191" s="2">
        <f>'Vazão Terraço'!$G$9</f>
        <v>10</v>
      </c>
      <c r="G191" s="2">
        <f t="shared" si="47"/>
        <v>6.7499999999999911</v>
      </c>
      <c r="H191" s="2" t="e">
        <f>((1/$C$2)*($E$2^0.5)*(((F191*G191)/2)/(F191+G191))^(2/3))-'Vazão Terraço'!$I$19</f>
        <v>#DIV/0!</v>
      </c>
      <c r="I191" s="2" t="e">
        <f t="shared" si="45"/>
        <v>#DIV/0!</v>
      </c>
    </row>
    <row r="192" spans="1:9" x14ac:dyDescent="0.2">
      <c r="A192" s="2">
        <f t="shared" si="46"/>
        <v>18.799999999999997</v>
      </c>
      <c r="B192" s="2">
        <f>'Vazão Terraço'!$G$10</f>
        <v>0.7</v>
      </c>
      <c r="C192" s="2" t="e">
        <f>((1/$C$2)*($E$2^0.5)*(((A192*B192)/2)/(A192+B192))^(2/3))-'Vazão Terraço'!$I$19</f>
        <v>#DIV/0!</v>
      </c>
      <c r="D192" s="2" t="e">
        <f t="shared" si="44"/>
        <v>#DIV/0!</v>
      </c>
      <c r="E192" s="34"/>
      <c r="F192" s="2">
        <f>'Vazão Terraço'!$G$9</f>
        <v>10</v>
      </c>
      <c r="G192" s="2">
        <f t="shared" si="47"/>
        <v>6.9999999999999911</v>
      </c>
      <c r="H192" s="2" t="e">
        <f>((1/$C$2)*($E$2^0.5)*(((F192*G192)/2)/(F192+G192))^(2/3))-'Vazão Terraço'!$I$19</f>
        <v>#DIV/0!</v>
      </c>
      <c r="I192" s="2" t="e">
        <f t="shared" si="45"/>
        <v>#DIV/0!</v>
      </c>
    </row>
    <row r="193" spans="1:9" x14ac:dyDescent="0.2">
      <c r="A193" s="2">
        <f t="shared" si="46"/>
        <v>18.899999999999999</v>
      </c>
      <c r="B193" s="2">
        <f>'Vazão Terraço'!$G$10</f>
        <v>0.7</v>
      </c>
      <c r="C193" s="2" t="e">
        <f>((1/$C$2)*($E$2^0.5)*(((A193*B193)/2)/(A193+B193))^(2/3))-'Vazão Terraço'!$I$19</f>
        <v>#DIV/0!</v>
      </c>
      <c r="D193" s="2" t="e">
        <f t="shared" si="44"/>
        <v>#DIV/0!</v>
      </c>
      <c r="E193" s="34"/>
      <c r="F193" s="2">
        <f>'Vazão Terraço'!$G$9</f>
        <v>10</v>
      </c>
      <c r="G193" s="2">
        <f t="shared" si="47"/>
        <v>7.2499999999999911</v>
      </c>
      <c r="H193" s="2" t="e">
        <f>((1/$C$2)*($E$2^0.5)*(((F193*G193)/2)/(F193+G193))^(2/3))-'Vazão Terraço'!$I$19</f>
        <v>#DIV/0!</v>
      </c>
      <c r="I193" s="2" t="e">
        <f t="shared" si="45"/>
        <v>#DIV/0!</v>
      </c>
    </row>
    <row r="194" spans="1:9" x14ac:dyDescent="0.2">
      <c r="A194" s="2">
        <f t="shared" si="46"/>
        <v>19</v>
      </c>
      <c r="B194" s="2">
        <f>'Vazão Terraço'!$G$10</f>
        <v>0.7</v>
      </c>
      <c r="C194" s="2" t="e">
        <f>((1/$C$2)*($E$2^0.5)*(((A194*B194)/2)/(A194+B194))^(2/3))-'Vazão Terraço'!$I$19</f>
        <v>#DIV/0!</v>
      </c>
      <c r="D194" s="2" t="e">
        <f t="shared" si="44"/>
        <v>#DIV/0!</v>
      </c>
      <c r="E194" s="34"/>
      <c r="F194" s="2">
        <f>'Vazão Terraço'!$G$9</f>
        <v>10</v>
      </c>
      <c r="G194" s="2">
        <f t="shared" si="47"/>
        <v>7.4999999999999911</v>
      </c>
      <c r="H194" s="2" t="e">
        <f>((1/$C$2)*($E$2^0.5)*(((F194*G194)/2)/(F194+G194))^(2/3))-'Vazão Terraço'!$I$19</f>
        <v>#DIV/0!</v>
      </c>
      <c r="I194" s="2" t="e">
        <f t="shared" si="45"/>
        <v>#DIV/0!</v>
      </c>
    </row>
    <row r="195" spans="1:9" x14ac:dyDescent="0.2">
      <c r="A195" s="2">
        <f t="shared" si="46"/>
        <v>19.100000000000001</v>
      </c>
      <c r="B195" s="2">
        <f>'Vazão Terraço'!$G$10</f>
        <v>0.7</v>
      </c>
      <c r="C195" s="2" t="e">
        <f>((1/$C$2)*($E$2^0.5)*(((A195*B195)/2)/(A195+B195))^(2/3))-'Vazão Terraço'!$I$19</f>
        <v>#DIV/0!</v>
      </c>
      <c r="D195" s="2" t="e">
        <f t="shared" si="44"/>
        <v>#DIV/0!</v>
      </c>
      <c r="E195" s="34"/>
      <c r="F195" s="2">
        <f>'Vazão Terraço'!$G$9</f>
        <v>10</v>
      </c>
      <c r="G195" s="2">
        <f t="shared" si="47"/>
        <v>7.7499999999999911</v>
      </c>
      <c r="H195" s="2" t="e">
        <f>((1/$C$2)*($E$2^0.5)*(((F195*G195)/2)/(F195+G195))^(2/3))-'Vazão Terraço'!$I$19</f>
        <v>#DIV/0!</v>
      </c>
      <c r="I195" s="2" t="e">
        <f t="shared" si="45"/>
        <v>#DIV/0!</v>
      </c>
    </row>
    <row r="196" spans="1:9" x14ac:dyDescent="0.2">
      <c r="A196" s="2">
        <f t="shared" si="46"/>
        <v>19.200000000000003</v>
      </c>
      <c r="B196" s="2">
        <f>'Vazão Terraço'!$G$10</f>
        <v>0.7</v>
      </c>
      <c r="C196" s="2" t="e">
        <f>((1/$C$2)*($E$2^0.5)*(((A196*B196)/2)/(A196+B196))^(2/3))-'Vazão Terraço'!$I$19</f>
        <v>#DIV/0!</v>
      </c>
      <c r="D196" s="2" t="e">
        <f t="shared" si="44"/>
        <v>#DIV/0!</v>
      </c>
      <c r="E196" s="34"/>
      <c r="F196" s="2">
        <f>'Vazão Terraço'!$G$9</f>
        <v>10</v>
      </c>
      <c r="G196" s="2">
        <f t="shared" si="47"/>
        <v>7.9999999999999911</v>
      </c>
      <c r="H196" s="2" t="e">
        <f>((1/$C$2)*($E$2^0.5)*(((F196*G196)/2)/(F196+G196))^(2/3))-'Vazão Terraço'!$I$19</f>
        <v>#DIV/0!</v>
      </c>
      <c r="I196" s="2" t="e">
        <f t="shared" si="45"/>
        <v>#DIV/0!</v>
      </c>
    </row>
    <row r="197" spans="1:9" x14ac:dyDescent="0.2">
      <c r="A197" s="2">
        <f t="shared" si="46"/>
        <v>19.300000000000004</v>
      </c>
      <c r="B197" s="2">
        <f>'Vazão Terraço'!$G$10</f>
        <v>0.7</v>
      </c>
      <c r="C197" s="2" t="e">
        <f>((1/$C$2)*($E$2^0.5)*(((A197*B197)/2)/(A197+B197))^(2/3))-'Vazão Terraço'!$I$19</f>
        <v>#DIV/0!</v>
      </c>
      <c r="D197" s="2" t="e">
        <f t="shared" si="44"/>
        <v>#DIV/0!</v>
      </c>
      <c r="E197" s="34"/>
      <c r="F197" s="2">
        <f>'Vazão Terraço'!$G$9</f>
        <v>10</v>
      </c>
      <c r="G197" s="2">
        <f t="shared" si="47"/>
        <v>8.2499999999999911</v>
      </c>
      <c r="H197" s="2" t="e">
        <f>((1/$C$2)*($E$2^0.5)*(((F197*G197)/2)/(F197+G197))^(2/3))-'Vazão Terraço'!$I$19</f>
        <v>#DIV/0!</v>
      </c>
      <c r="I197" s="2" t="e">
        <f t="shared" si="45"/>
        <v>#DIV/0!</v>
      </c>
    </row>
    <row r="198" spans="1:9" x14ac:dyDescent="0.2">
      <c r="A198" s="2">
        <f t="shared" si="46"/>
        <v>19.400000000000006</v>
      </c>
      <c r="B198" s="2">
        <f>'Vazão Terraço'!$G$10</f>
        <v>0.7</v>
      </c>
      <c r="C198" s="2" t="e">
        <f>((1/$C$2)*($E$2^0.5)*(((A198*B198)/2)/(A198+B198))^(2/3))-'Vazão Terraço'!$I$19</f>
        <v>#DIV/0!</v>
      </c>
      <c r="D198" s="2" t="e">
        <f t="shared" ref="D198:D213" si="48">ABS(C198)</f>
        <v>#DIV/0!</v>
      </c>
      <c r="E198" s="34"/>
      <c r="F198" s="2">
        <f>'Vazão Terraço'!$G$9</f>
        <v>10</v>
      </c>
      <c r="G198" s="2">
        <f t="shared" si="47"/>
        <v>8.4999999999999911</v>
      </c>
      <c r="H198" s="2" t="e">
        <f>((1/$C$2)*($E$2^0.5)*(((F198*G198)/2)/(F198+G198))^(2/3))-'Vazão Terraço'!$I$19</f>
        <v>#DIV/0!</v>
      </c>
      <c r="I198" s="2" t="e">
        <f t="shared" ref="I198:I204" si="49">ABS(H198)</f>
        <v>#DIV/0!</v>
      </c>
    </row>
    <row r="199" spans="1:9" x14ac:dyDescent="0.2">
      <c r="A199" s="2">
        <f t="shared" ref="A199:A214" si="50">A198+0.1</f>
        <v>19.500000000000007</v>
      </c>
      <c r="B199" s="2">
        <f>'Vazão Terraço'!$G$10</f>
        <v>0.7</v>
      </c>
      <c r="C199" s="2" t="e">
        <f>((1/$C$2)*($E$2^0.5)*(((A199*B199)/2)/(A199+B199))^(2/3))-'Vazão Terraço'!$I$19</f>
        <v>#DIV/0!</v>
      </c>
      <c r="D199" s="2" t="e">
        <f t="shared" si="48"/>
        <v>#DIV/0!</v>
      </c>
      <c r="E199" s="34"/>
      <c r="F199" s="2">
        <f>'Vazão Terraço'!$G$9</f>
        <v>10</v>
      </c>
      <c r="G199" s="2">
        <f t="shared" si="47"/>
        <v>8.7499999999999911</v>
      </c>
      <c r="H199" s="2" t="e">
        <f>((1/$C$2)*($E$2^0.5)*(((F199*G199)/2)/(F199+G199))^(2/3))-'Vazão Terraço'!$I$19</f>
        <v>#DIV/0!</v>
      </c>
      <c r="I199" s="2" t="e">
        <f t="shared" si="49"/>
        <v>#DIV/0!</v>
      </c>
    </row>
    <row r="200" spans="1:9" x14ac:dyDescent="0.2">
      <c r="A200" s="2">
        <f t="shared" si="50"/>
        <v>19.600000000000009</v>
      </c>
      <c r="B200" s="2">
        <f>'Vazão Terraço'!$G$10</f>
        <v>0.7</v>
      </c>
      <c r="C200" s="2" t="e">
        <f>((1/$C$2)*($E$2^0.5)*(((A200*B200)/2)/(A200+B200))^(2/3))-'Vazão Terraço'!$I$19</f>
        <v>#DIV/0!</v>
      </c>
      <c r="D200" s="2" t="e">
        <f t="shared" si="48"/>
        <v>#DIV/0!</v>
      </c>
      <c r="E200" s="34"/>
      <c r="F200" s="2">
        <f>'Vazão Terraço'!$G$9</f>
        <v>10</v>
      </c>
      <c r="G200" s="2">
        <f t="shared" si="47"/>
        <v>8.9999999999999911</v>
      </c>
      <c r="H200" s="2" t="e">
        <f>((1/$C$2)*($E$2^0.5)*(((F200*G200)/2)/(F200+G200))^(2/3))-'Vazão Terraço'!$I$19</f>
        <v>#DIV/0!</v>
      </c>
      <c r="I200" s="2" t="e">
        <f t="shared" si="49"/>
        <v>#DIV/0!</v>
      </c>
    </row>
    <row r="201" spans="1:9" x14ac:dyDescent="0.2">
      <c r="A201" s="2">
        <f t="shared" si="50"/>
        <v>19.70000000000001</v>
      </c>
      <c r="B201" s="2">
        <f>'Vazão Terraço'!$G$10</f>
        <v>0.7</v>
      </c>
      <c r="C201" s="2" t="e">
        <f>((1/$C$2)*($E$2^0.5)*(((A201*B201)/2)/(A201+B201))^(2/3))-'Vazão Terraço'!$I$19</f>
        <v>#DIV/0!</v>
      </c>
      <c r="D201" s="2" t="e">
        <f t="shared" si="48"/>
        <v>#DIV/0!</v>
      </c>
      <c r="E201" s="34"/>
      <c r="F201" s="2">
        <f>'Vazão Terraço'!$G$9</f>
        <v>10</v>
      </c>
      <c r="G201" s="2">
        <f t="shared" si="47"/>
        <v>9.2499999999999911</v>
      </c>
      <c r="H201" s="2" t="e">
        <f>((1/$C$2)*($E$2^0.5)*(((F201*G201)/2)/(F201+G201))^(2/3))-'Vazão Terraço'!$I$19</f>
        <v>#DIV/0!</v>
      </c>
      <c r="I201" s="2" t="e">
        <f t="shared" si="49"/>
        <v>#DIV/0!</v>
      </c>
    </row>
    <row r="202" spans="1:9" x14ac:dyDescent="0.2">
      <c r="A202" s="2">
        <f t="shared" si="50"/>
        <v>19.800000000000011</v>
      </c>
      <c r="B202" s="2">
        <f>'Vazão Terraço'!$G$10</f>
        <v>0.7</v>
      </c>
      <c r="C202" s="2" t="e">
        <f>((1/$C$2)*($E$2^0.5)*(((A202*B202)/2)/(A202+B202))^(2/3))-'Vazão Terraço'!$I$19</f>
        <v>#DIV/0!</v>
      </c>
      <c r="D202" s="2" t="e">
        <f t="shared" si="48"/>
        <v>#DIV/0!</v>
      </c>
      <c r="E202" s="34"/>
      <c r="F202" s="2">
        <f>'Vazão Terraço'!$G$9</f>
        <v>10</v>
      </c>
      <c r="G202" s="2">
        <f>G201+0.25</f>
        <v>9.4999999999999911</v>
      </c>
      <c r="H202" s="2" t="e">
        <f>((1/$C$2)*($E$2^0.5)*(((F202*G202)/2)/(F202+G202))^(2/3))-'Vazão Terraço'!$I$19</f>
        <v>#DIV/0!</v>
      </c>
      <c r="I202" s="2" t="e">
        <f t="shared" si="49"/>
        <v>#DIV/0!</v>
      </c>
    </row>
    <row r="203" spans="1:9" x14ac:dyDescent="0.2">
      <c r="A203" s="2">
        <f t="shared" si="50"/>
        <v>19.900000000000013</v>
      </c>
      <c r="B203" s="2">
        <f>'Vazão Terraço'!$G$10</f>
        <v>0.7</v>
      </c>
      <c r="C203" s="2" t="e">
        <f>((1/$C$2)*($E$2^0.5)*(((A203*B203)/2)/(A203+B203))^(2/3))-'Vazão Terraço'!$I$19</f>
        <v>#DIV/0!</v>
      </c>
      <c r="D203" s="2" t="e">
        <f t="shared" si="48"/>
        <v>#DIV/0!</v>
      </c>
      <c r="E203" s="34"/>
      <c r="F203" s="2">
        <f>'Vazão Terraço'!$G$9</f>
        <v>10</v>
      </c>
      <c r="G203" s="2">
        <f>G202+0.25</f>
        <v>9.7499999999999911</v>
      </c>
      <c r="H203" s="2" t="e">
        <f>((1/$C$2)*($E$2^0.5)*(((F203*G203)/2)/(F203+G203))^(2/3))-'Vazão Terraço'!$I$19</f>
        <v>#DIV/0!</v>
      </c>
      <c r="I203" s="2" t="e">
        <f t="shared" si="49"/>
        <v>#DIV/0!</v>
      </c>
    </row>
    <row r="204" spans="1:9" x14ac:dyDescent="0.2">
      <c r="A204" s="2">
        <f t="shared" si="50"/>
        <v>20.000000000000014</v>
      </c>
      <c r="B204" s="2">
        <f>'Vazão Terraço'!$G$10</f>
        <v>0.7</v>
      </c>
      <c r="C204" s="2" t="e">
        <f>((1/$C$2)*($E$2^0.5)*(((A204*B204)/2)/(A204+B204))^(2/3))-'Vazão Terraço'!$I$19</f>
        <v>#DIV/0!</v>
      </c>
      <c r="D204" s="2" t="e">
        <f t="shared" si="48"/>
        <v>#DIV/0!</v>
      </c>
      <c r="E204" s="34"/>
      <c r="F204" s="2">
        <f>'Vazão Terraço'!$G$9</f>
        <v>10</v>
      </c>
      <c r="G204" s="2">
        <f>G203+0.25</f>
        <v>9.9999999999999911</v>
      </c>
      <c r="H204" s="2" t="e">
        <f>((1/$C$2)*($E$2^0.5)*(((F204*G204)/2)/(F204+G204))^(2/3))-'Vazão Terraço'!$I$19</f>
        <v>#DIV/0!</v>
      </c>
      <c r="I204" s="2" t="e">
        <f t="shared" si="49"/>
        <v>#DIV/0!</v>
      </c>
    </row>
    <row r="205" spans="1:9" x14ac:dyDescent="0.2">
      <c r="A205" s="2">
        <f t="shared" si="50"/>
        <v>20.100000000000016</v>
      </c>
      <c r="B205" s="2">
        <f>'Vazão Terraço'!$G$10</f>
        <v>0.7</v>
      </c>
      <c r="C205" s="2" t="e">
        <f>((1/$C$2)*($E$2^0.5)*(((A205*B205)/2)/(A205+B205))^(2/3))-'Vazão Terraço'!$I$19</f>
        <v>#DIV/0!</v>
      </c>
      <c r="D205" s="2" t="e">
        <f t="shared" si="48"/>
        <v>#DIV/0!</v>
      </c>
      <c r="E205" s="34"/>
      <c r="H205" s="4" t="s">
        <v>8</v>
      </c>
      <c r="I205" s="2" t="e">
        <f>MIN(I5:I204)</f>
        <v>#DIV/0!</v>
      </c>
    </row>
    <row r="206" spans="1:9" x14ac:dyDescent="0.2">
      <c r="A206" s="2">
        <f t="shared" si="50"/>
        <v>20.200000000000017</v>
      </c>
      <c r="B206" s="2">
        <f>'Vazão Terraço'!$G$10</f>
        <v>0.7</v>
      </c>
      <c r="C206" s="2" t="e">
        <f>((1/$C$2)*($E$2^0.5)*(((A206*B206)/2)/(A206+B206))^(2/3))-'Vazão Terraço'!$I$19</f>
        <v>#DIV/0!</v>
      </c>
      <c r="D206" s="2" t="e">
        <f t="shared" si="48"/>
        <v>#DIV/0!</v>
      </c>
      <c r="E206" s="34"/>
      <c r="G206" s="2" t="s">
        <v>7</v>
      </c>
    </row>
    <row r="207" spans="1:9" x14ac:dyDescent="0.2">
      <c r="A207" s="2">
        <f t="shared" si="50"/>
        <v>20.300000000000018</v>
      </c>
      <c r="B207" s="2">
        <f>'Vazão Terraço'!$G$10</f>
        <v>0.7</v>
      </c>
      <c r="C207" s="2" t="e">
        <f>((1/$C$2)*($E$2^0.5)*(((A207*B207)/2)/(A207+B207))^(2/3))-'Vazão Terraço'!$I$19</f>
        <v>#DIV/0!</v>
      </c>
      <c r="D207" s="2" t="e">
        <f t="shared" si="48"/>
        <v>#DIV/0!</v>
      </c>
      <c r="E207" s="34"/>
      <c r="G207" s="2" t="e">
        <f>I205</f>
        <v>#DIV/0!</v>
      </c>
      <c r="H207" s="2" t="e">
        <f>DGET(F4:I204,G4,G206:G207)</f>
        <v>#NUM!</v>
      </c>
    </row>
    <row r="208" spans="1:9" x14ac:dyDescent="0.2">
      <c r="A208" s="2">
        <f t="shared" si="50"/>
        <v>20.40000000000002</v>
      </c>
      <c r="B208" s="2">
        <f>'Vazão Terraço'!$G$10</f>
        <v>0.7</v>
      </c>
      <c r="C208" s="2" t="e">
        <f>((1/$C$2)*($E$2^0.5)*(((A208*B208)/2)/(A208+B208))^(2/3))-'Vazão Terraço'!$I$19</f>
        <v>#DIV/0!</v>
      </c>
      <c r="D208" s="2" t="e">
        <f t="shared" si="48"/>
        <v>#DIV/0!</v>
      </c>
      <c r="E208" s="34"/>
    </row>
    <row r="209" spans="1:5" x14ac:dyDescent="0.2">
      <c r="A209" s="2">
        <f t="shared" si="50"/>
        <v>20.500000000000021</v>
      </c>
      <c r="B209" s="2">
        <f>'Vazão Terraço'!$G$10</f>
        <v>0.7</v>
      </c>
      <c r="C209" s="2" t="e">
        <f>((1/$C$2)*($E$2^0.5)*(((A209*B209)/2)/(A209+B209))^(2/3))-'Vazão Terraço'!$I$19</f>
        <v>#DIV/0!</v>
      </c>
      <c r="D209" s="2" t="e">
        <f t="shared" si="48"/>
        <v>#DIV/0!</v>
      </c>
      <c r="E209" s="34"/>
    </row>
    <row r="210" spans="1:5" x14ac:dyDescent="0.2">
      <c r="A210" s="2">
        <f t="shared" si="50"/>
        <v>20.600000000000023</v>
      </c>
      <c r="B210" s="2">
        <f>'Vazão Terraço'!$G$10</f>
        <v>0.7</v>
      </c>
      <c r="C210" s="2" t="e">
        <f>((1/$C$2)*($E$2^0.5)*(((A210*B210)/2)/(A210+B210))^(2/3))-'Vazão Terraço'!$I$19</f>
        <v>#DIV/0!</v>
      </c>
      <c r="D210" s="2" t="e">
        <f t="shared" si="48"/>
        <v>#DIV/0!</v>
      </c>
      <c r="E210" s="34"/>
    </row>
    <row r="211" spans="1:5" x14ac:dyDescent="0.2">
      <c r="A211" s="2">
        <f t="shared" si="50"/>
        <v>20.700000000000024</v>
      </c>
      <c r="B211" s="2">
        <f>'Vazão Terraço'!$G$10</f>
        <v>0.7</v>
      </c>
      <c r="C211" s="2" t="e">
        <f>((1/$C$2)*($E$2^0.5)*(((A211*B211)/2)/(A211+B211))^(2/3))-'Vazão Terraço'!$I$19</f>
        <v>#DIV/0!</v>
      </c>
      <c r="D211" s="2" t="e">
        <f t="shared" si="48"/>
        <v>#DIV/0!</v>
      </c>
      <c r="E211" s="34"/>
    </row>
    <row r="212" spans="1:5" x14ac:dyDescent="0.2">
      <c r="A212" s="2">
        <f t="shared" si="50"/>
        <v>20.800000000000026</v>
      </c>
      <c r="B212" s="2">
        <f>'Vazão Terraço'!$G$10</f>
        <v>0.7</v>
      </c>
      <c r="C212" s="2" t="e">
        <f>((1/$C$2)*($E$2^0.5)*(((A212*B212)/2)/(A212+B212))^(2/3))-'Vazão Terraço'!$I$19</f>
        <v>#DIV/0!</v>
      </c>
      <c r="D212" s="2" t="e">
        <f t="shared" si="48"/>
        <v>#DIV/0!</v>
      </c>
      <c r="E212" s="34"/>
    </row>
    <row r="213" spans="1:5" x14ac:dyDescent="0.2">
      <c r="A213" s="2">
        <f t="shared" si="50"/>
        <v>20.900000000000027</v>
      </c>
      <c r="B213" s="2">
        <f>'Vazão Terraço'!$G$10</f>
        <v>0.7</v>
      </c>
      <c r="C213" s="2" t="e">
        <f>((1/$C$2)*($E$2^0.5)*(((A213*B213)/2)/(A213+B213))^(2/3))-'Vazão Terraço'!$I$19</f>
        <v>#DIV/0!</v>
      </c>
      <c r="D213" s="2" t="e">
        <f t="shared" si="48"/>
        <v>#DIV/0!</v>
      </c>
      <c r="E213" s="34"/>
    </row>
    <row r="214" spans="1:5" x14ac:dyDescent="0.2">
      <c r="A214" s="2">
        <f t="shared" si="50"/>
        <v>21.000000000000028</v>
      </c>
      <c r="B214" s="2">
        <f>'Vazão Terraço'!$G$10</f>
        <v>0.7</v>
      </c>
      <c r="C214" s="2" t="e">
        <f>((1/$C$2)*($E$2^0.5)*(((A214*B214)/2)/(A214+B214))^(2/3))-'Vazão Terraço'!$I$19</f>
        <v>#DIV/0!</v>
      </c>
      <c r="D214" s="2" t="e">
        <f t="shared" ref="D214:D229" si="51">ABS(C214)</f>
        <v>#DIV/0!</v>
      </c>
      <c r="E214" s="34"/>
    </row>
    <row r="215" spans="1:5" x14ac:dyDescent="0.2">
      <c r="A215" s="2">
        <f t="shared" ref="A215:A230" si="52">A214+0.1</f>
        <v>21.10000000000003</v>
      </c>
      <c r="B215" s="2">
        <f>'Vazão Terraço'!$G$10</f>
        <v>0.7</v>
      </c>
      <c r="C215" s="2" t="e">
        <f>((1/$C$2)*($E$2^0.5)*(((A215*B215)/2)/(A215+B215))^(2/3))-'Vazão Terraço'!$I$19</f>
        <v>#DIV/0!</v>
      </c>
      <c r="D215" s="2" t="e">
        <f t="shared" si="51"/>
        <v>#DIV/0!</v>
      </c>
      <c r="E215" s="34"/>
    </row>
    <row r="216" spans="1:5" x14ac:dyDescent="0.2">
      <c r="A216" s="2">
        <f t="shared" si="52"/>
        <v>21.200000000000031</v>
      </c>
      <c r="B216" s="2">
        <f>'Vazão Terraço'!$G$10</f>
        <v>0.7</v>
      </c>
      <c r="C216" s="2" t="e">
        <f>((1/$C$2)*($E$2^0.5)*(((A216*B216)/2)/(A216+B216))^(2/3))-'Vazão Terraço'!$I$19</f>
        <v>#DIV/0!</v>
      </c>
      <c r="D216" s="2" t="e">
        <f t="shared" si="51"/>
        <v>#DIV/0!</v>
      </c>
      <c r="E216" s="34"/>
    </row>
    <row r="217" spans="1:5" x14ac:dyDescent="0.2">
      <c r="A217" s="2">
        <f t="shared" si="52"/>
        <v>21.300000000000033</v>
      </c>
      <c r="B217" s="2">
        <f>'Vazão Terraço'!$G$10</f>
        <v>0.7</v>
      </c>
      <c r="C217" s="2" t="e">
        <f>((1/$C$2)*($E$2^0.5)*(((A217*B217)/2)/(A217+B217))^(2/3))-'Vazão Terraço'!$I$19</f>
        <v>#DIV/0!</v>
      </c>
      <c r="D217" s="2" t="e">
        <f t="shared" si="51"/>
        <v>#DIV/0!</v>
      </c>
      <c r="E217" s="34"/>
    </row>
    <row r="218" spans="1:5" x14ac:dyDescent="0.2">
      <c r="A218" s="2">
        <f t="shared" si="52"/>
        <v>21.400000000000034</v>
      </c>
      <c r="B218" s="2">
        <f>'Vazão Terraço'!$G$10</f>
        <v>0.7</v>
      </c>
      <c r="C218" s="2" t="e">
        <f>((1/$C$2)*($E$2^0.5)*(((A218*B218)/2)/(A218+B218))^(2/3))-'Vazão Terraço'!$I$19</f>
        <v>#DIV/0!</v>
      </c>
      <c r="D218" s="2" t="e">
        <f t="shared" si="51"/>
        <v>#DIV/0!</v>
      </c>
      <c r="E218" s="34"/>
    </row>
    <row r="219" spans="1:5" x14ac:dyDescent="0.2">
      <c r="A219" s="2">
        <f t="shared" si="52"/>
        <v>21.500000000000036</v>
      </c>
      <c r="B219" s="2">
        <f>'Vazão Terraço'!$G$10</f>
        <v>0.7</v>
      </c>
      <c r="C219" s="2" t="e">
        <f>((1/$C$2)*($E$2^0.5)*(((A219*B219)/2)/(A219+B219))^(2/3))-'Vazão Terraço'!$I$19</f>
        <v>#DIV/0!</v>
      </c>
      <c r="D219" s="2" t="e">
        <f t="shared" si="51"/>
        <v>#DIV/0!</v>
      </c>
      <c r="E219" s="34"/>
    </row>
    <row r="220" spans="1:5" x14ac:dyDescent="0.2">
      <c r="A220" s="2">
        <f t="shared" si="52"/>
        <v>21.600000000000037</v>
      </c>
      <c r="B220" s="2">
        <f>'Vazão Terraço'!$G$10</f>
        <v>0.7</v>
      </c>
      <c r="C220" s="2" t="e">
        <f>((1/$C$2)*($E$2^0.5)*(((A220*B220)/2)/(A220+B220))^(2/3))-'Vazão Terraço'!$I$19</f>
        <v>#DIV/0!</v>
      </c>
      <c r="D220" s="2" t="e">
        <f t="shared" si="51"/>
        <v>#DIV/0!</v>
      </c>
      <c r="E220" s="34"/>
    </row>
    <row r="221" spans="1:5" x14ac:dyDescent="0.2">
      <c r="A221" s="2">
        <f t="shared" si="52"/>
        <v>21.700000000000038</v>
      </c>
      <c r="B221" s="2">
        <f>'Vazão Terraço'!$G$10</f>
        <v>0.7</v>
      </c>
      <c r="C221" s="2" t="e">
        <f>((1/$C$2)*($E$2^0.5)*(((A221*B221)/2)/(A221+B221))^(2/3))-'Vazão Terraço'!$I$19</f>
        <v>#DIV/0!</v>
      </c>
      <c r="D221" s="2" t="e">
        <f t="shared" si="51"/>
        <v>#DIV/0!</v>
      </c>
      <c r="E221" s="34"/>
    </row>
    <row r="222" spans="1:5" x14ac:dyDescent="0.2">
      <c r="A222" s="2">
        <f t="shared" si="52"/>
        <v>21.80000000000004</v>
      </c>
      <c r="B222" s="2">
        <f>'Vazão Terraço'!$G$10</f>
        <v>0.7</v>
      </c>
      <c r="C222" s="2" t="e">
        <f>((1/$C$2)*($E$2^0.5)*(((A222*B222)/2)/(A222+B222))^(2/3))-'Vazão Terraço'!$I$19</f>
        <v>#DIV/0!</v>
      </c>
      <c r="D222" s="2" t="e">
        <f t="shared" si="51"/>
        <v>#DIV/0!</v>
      </c>
      <c r="E222" s="34"/>
    </row>
    <row r="223" spans="1:5" x14ac:dyDescent="0.2">
      <c r="A223" s="2">
        <f t="shared" si="52"/>
        <v>21.900000000000041</v>
      </c>
      <c r="B223" s="2">
        <f>'Vazão Terraço'!$G$10</f>
        <v>0.7</v>
      </c>
      <c r="C223" s="2" t="e">
        <f>((1/$C$2)*($E$2^0.5)*(((A223*B223)/2)/(A223+B223))^(2/3))-'Vazão Terraço'!$I$19</f>
        <v>#DIV/0!</v>
      </c>
      <c r="D223" s="2" t="e">
        <f t="shared" si="51"/>
        <v>#DIV/0!</v>
      </c>
      <c r="E223" s="34"/>
    </row>
    <row r="224" spans="1:5" x14ac:dyDescent="0.2">
      <c r="A224" s="2">
        <f t="shared" si="52"/>
        <v>22.000000000000043</v>
      </c>
      <c r="B224" s="2">
        <f>'Vazão Terraço'!$G$10</f>
        <v>0.7</v>
      </c>
      <c r="C224" s="2" t="e">
        <f>((1/$C$2)*($E$2^0.5)*(((A224*B224)/2)/(A224+B224))^(2/3))-'Vazão Terraço'!$I$19</f>
        <v>#DIV/0!</v>
      </c>
      <c r="D224" s="2" t="e">
        <f t="shared" si="51"/>
        <v>#DIV/0!</v>
      </c>
      <c r="E224" s="34"/>
    </row>
    <row r="225" spans="1:5" x14ac:dyDescent="0.2">
      <c r="A225" s="2">
        <f t="shared" si="52"/>
        <v>22.100000000000044</v>
      </c>
      <c r="B225" s="2">
        <f>'Vazão Terraço'!$G$10</f>
        <v>0.7</v>
      </c>
      <c r="C225" s="2" t="e">
        <f>((1/$C$2)*($E$2^0.5)*(((A225*B225)/2)/(A225+B225))^(2/3))-'Vazão Terraço'!$I$19</f>
        <v>#DIV/0!</v>
      </c>
      <c r="D225" s="2" t="e">
        <f t="shared" si="51"/>
        <v>#DIV/0!</v>
      </c>
      <c r="E225" s="34"/>
    </row>
    <row r="226" spans="1:5" x14ac:dyDescent="0.2">
      <c r="A226" s="2">
        <f t="shared" si="52"/>
        <v>22.200000000000045</v>
      </c>
      <c r="B226" s="2">
        <f>'Vazão Terraço'!$G$10</f>
        <v>0.7</v>
      </c>
      <c r="C226" s="2" t="e">
        <f>((1/$C$2)*($E$2^0.5)*(((A226*B226)/2)/(A226+B226))^(2/3))-'Vazão Terraço'!$I$19</f>
        <v>#DIV/0!</v>
      </c>
      <c r="D226" s="2" t="e">
        <f t="shared" si="51"/>
        <v>#DIV/0!</v>
      </c>
      <c r="E226" s="34"/>
    </row>
    <row r="227" spans="1:5" x14ac:dyDescent="0.2">
      <c r="A227" s="2">
        <f t="shared" si="52"/>
        <v>22.300000000000047</v>
      </c>
      <c r="B227" s="2">
        <f>'Vazão Terraço'!$G$10</f>
        <v>0.7</v>
      </c>
      <c r="C227" s="2" t="e">
        <f>((1/$C$2)*($E$2^0.5)*(((A227*B227)/2)/(A227+B227))^(2/3))-'Vazão Terraço'!$I$19</f>
        <v>#DIV/0!</v>
      </c>
      <c r="D227" s="2" t="e">
        <f t="shared" si="51"/>
        <v>#DIV/0!</v>
      </c>
      <c r="E227" s="34"/>
    </row>
    <row r="228" spans="1:5" x14ac:dyDescent="0.2">
      <c r="A228" s="2">
        <f t="shared" si="52"/>
        <v>22.400000000000048</v>
      </c>
      <c r="B228" s="2">
        <f>'Vazão Terraço'!$G$10</f>
        <v>0.7</v>
      </c>
      <c r="C228" s="2" t="e">
        <f>((1/$C$2)*($E$2^0.5)*(((A228*B228)/2)/(A228+B228))^(2/3))-'Vazão Terraço'!$I$19</f>
        <v>#DIV/0!</v>
      </c>
      <c r="D228" s="2" t="e">
        <f t="shared" si="51"/>
        <v>#DIV/0!</v>
      </c>
      <c r="E228" s="34"/>
    </row>
    <row r="229" spans="1:5" x14ac:dyDescent="0.2">
      <c r="A229" s="2">
        <f t="shared" si="52"/>
        <v>22.50000000000005</v>
      </c>
      <c r="B229" s="2">
        <f>'Vazão Terraço'!$G$10</f>
        <v>0.7</v>
      </c>
      <c r="C229" s="2" t="e">
        <f>((1/$C$2)*($E$2^0.5)*(((A229*B229)/2)/(A229+B229))^(2/3))-'Vazão Terraço'!$I$19</f>
        <v>#DIV/0!</v>
      </c>
      <c r="D229" s="2" t="e">
        <f t="shared" si="51"/>
        <v>#DIV/0!</v>
      </c>
      <c r="E229" s="34"/>
    </row>
    <row r="230" spans="1:5" x14ac:dyDescent="0.2">
      <c r="A230" s="2">
        <f t="shared" si="52"/>
        <v>22.600000000000051</v>
      </c>
      <c r="B230" s="2">
        <f>'Vazão Terraço'!$G$10</f>
        <v>0.7</v>
      </c>
      <c r="C230" s="2" t="e">
        <f>((1/$C$2)*($E$2^0.5)*(((A230*B230)/2)/(A230+B230))^(2/3))-'Vazão Terraço'!$I$19</f>
        <v>#DIV/0!</v>
      </c>
      <c r="D230" s="2" t="e">
        <f t="shared" ref="D230:D245" si="53">ABS(C230)</f>
        <v>#DIV/0!</v>
      </c>
      <c r="E230" s="34"/>
    </row>
    <row r="231" spans="1:5" x14ac:dyDescent="0.2">
      <c r="A231" s="2">
        <f t="shared" ref="A231:A246" si="54">A230+0.1</f>
        <v>22.700000000000053</v>
      </c>
      <c r="B231" s="2">
        <f>'Vazão Terraço'!$G$10</f>
        <v>0.7</v>
      </c>
      <c r="C231" s="2" t="e">
        <f>((1/$C$2)*($E$2^0.5)*(((A231*B231)/2)/(A231+B231))^(2/3))-'Vazão Terraço'!$I$19</f>
        <v>#DIV/0!</v>
      </c>
      <c r="D231" s="2" t="e">
        <f t="shared" si="53"/>
        <v>#DIV/0!</v>
      </c>
      <c r="E231" s="34"/>
    </row>
    <row r="232" spans="1:5" x14ac:dyDescent="0.2">
      <c r="A232" s="2">
        <f t="shared" si="54"/>
        <v>22.800000000000054</v>
      </c>
      <c r="B232" s="2">
        <f>'Vazão Terraço'!$G$10</f>
        <v>0.7</v>
      </c>
      <c r="C232" s="2" t="e">
        <f>((1/$C$2)*($E$2^0.5)*(((A232*B232)/2)/(A232+B232))^(2/3))-'Vazão Terraço'!$I$19</f>
        <v>#DIV/0!</v>
      </c>
      <c r="D232" s="2" t="e">
        <f t="shared" si="53"/>
        <v>#DIV/0!</v>
      </c>
      <c r="E232" s="34"/>
    </row>
    <row r="233" spans="1:5" x14ac:dyDescent="0.2">
      <c r="A233" s="2">
        <f t="shared" si="54"/>
        <v>22.900000000000055</v>
      </c>
      <c r="B233" s="2">
        <f>'Vazão Terraço'!$G$10</f>
        <v>0.7</v>
      </c>
      <c r="C233" s="2" t="e">
        <f>((1/$C$2)*($E$2^0.5)*(((A233*B233)/2)/(A233+B233))^(2/3))-'Vazão Terraço'!$I$19</f>
        <v>#DIV/0!</v>
      </c>
      <c r="D233" s="2" t="e">
        <f t="shared" si="53"/>
        <v>#DIV/0!</v>
      </c>
      <c r="E233" s="34"/>
    </row>
    <row r="234" spans="1:5" x14ac:dyDescent="0.2">
      <c r="A234" s="2">
        <f t="shared" si="54"/>
        <v>23.000000000000057</v>
      </c>
      <c r="B234" s="2">
        <f>'Vazão Terraço'!$G$10</f>
        <v>0.7</v>
      </c>
      <c r="C234" s="2" t="e">
        <f>((1/$C$2)*($E$2^0.5)*(((A234*B234)/2)/(A234+B234))^(2/3))-'Vazão Terraço'!$I$19</f>
        <v>#DIV/0!</v>
      </c>
      <c r="D234" s="2" t="e">
        <f t="shared" si="53"/>
        <v>#DIV/0!</v>
      </c>
      <c r="E234" s="34"/>
    </row>
    <row r="235" spans="1:5" x14ac:dyDescent="0.2">
      <c r="A235" s="2">
        <f t="shared" si="54"/>
        <v>23.100000000000058</v>
      </c>
      <c r="B235" s="2">
        <f>'Vazão Terraço'!$G$10</f>
        <v>0.7</v>
      </c>
      <c r="C235" s="2" t="e">
        <f>((1/$C$2)*($E$2^0.5)*(((A235*B235)/2)/(A235+B235))^(2/3))-'Vazão Terraço'!$I$19</f>
        <v>#DIV/0!</v>
      </c>
      <c r="D235" s="2" t="e">
        <f t="shared" si="53"/>
        <v>#DIV/0!</v>
      </c>
      <c r="E235" s="34"/>
    </row>
    <row r="236" spans="1:5" x14ac:dyDescent="0.2">
      <c r="A236" s="2">
        <f t="shared" si="54"/>
        <v>23.20000000000006</v>
      </c>
      <c r="B236" s="2">
        <f>'Vazão Terraço'!$G$10</f>
        <v>0.7</v>
      </c>
      <c r="C236" s="2" t="e">
        <f>((1/$C$2)*($E$2^0.5)*(((A236*B236)/2)/(A236+B236))^(2/3))-'Vazão Terraço'!$I$19</f>
        <v>#DIV/0!</v>
      </c>
      <c r="D236" s="2" t="e">
        <f t="shared" si="53"/>
        <v>#DIV/0!</v>
      </c>
      <c r="E236" s="34"/>
    </row>
    <row r="237" spans="1:5" x14ac:dyDescent="0.2">
      <c r="A237" s="2">
        <f t="shared" si="54"/>
        <v>23.300000000000061</v>
      </c>
      <c r="B237" s="2">
        <f>'Vazão Terraço'!$G$10</f>
        <v>0.7</v>
      </c>
      <c r="C237" s="2" t="e">
        <f>((1/$C$2)*($E$2^0.5)*(((A237*B237)/2)/(A237+B237))^(2/3))-'Vazão Terraço'!$I$19</f>
        <v>#DIV/0!</v>
      </c>
      <c r="D237" s="2" t="e">
        <f t="shared" si="53"/>
        <v>#DIV/0!</v>
      </c>
      <c r="E237" s="34"/>
    </row>
    <row r="238" spans="1:5" x14ac:dyDescent="0.2">
      <c r="A238" s="2">
        <f t="shared" si="54"/>
        <v>23.400000000000063</v>
      </c>
      <c r="B238" s="2">
        <f>'Vazão Terraço'!$G$10</f>
        <v>0.7</v>
      </c>
      <c r="C238" s="2" t="e">
        <f>((1/$C$2)*($E$2^0.5)*(((A238*B238)/2)/(A238+B238))^(2/3))-'Vazão Terraço'!$I$19</f>
        <v>#DIV/0!</v>
      </c>
      <c r="D238" s="2" t="e">
        <f t="shared" si="53"/>
        <v>#DIV/0!</v>
      </c>
      <c r="E238" s="34"/>
    </row>
    <row r="239" spans="1:5" x14ac:dyDescent="0.2">
      <c r="A239" s="2">
        <f t="shared" si="54"/>
        <v>23.500000000000064</v>
      </c>
      <c r="B239" s="2">
        <f>'Vazão Terraço'!$G$10</f>
        <v>0.7</v>
      </c>
      <c r="C239" s="2" t="e">
        <f>((1/$C$2)*($E$2^0.5)*(((A239*B239)/2)/(A239+B239))^(2/3))-'Vazão Terraço'!$I$19</f>
        <v>#DIV/0!</v>
      </c>
      <c r="D239" s="2" t="e">
        <f t="shared" si="53"/>
        <v>#DIV/0!</v>
      </c>
      <c r="E239" s="34"/>
    </row>
    <row r="240" spans="1:5" x14ac:dyDescent="0.2">
      <c r="A240" s="2">
        <f t="shared" si="54"/>
        <v>23.600000000000065</v>
      </c>
      <c r="B240" s="2">
        <f>'Vazão Terraço'!$G$10</f>
        <v>0.7</v>
      </c>
      <c r="C240" s="2" t="e">
        <f>((1/$C$2)*($E$2^0.5)*(((A240*B240)/2)/(A240+B240))^(2/3))-'Vazão Terraço'!$I$19</f>
        <v>#DIV/0!</v>
      </c>
      <c r="D240" s="2" t="e">
        <f t="shared" si="53"/>
        <v>#DIV/0!</v>
      </c>
      <c r="E240" s="34"/>
    </row>
    <row r="241" spans="1:5" x14ac:dyDescent="0.2">
      <c r="A241" s="2">
        <f t="shared" si="54"/>
        <v>23.700000000000067</v>
      </c>
      <c r="B241" s="2">
        <f>'Vazão Terraço'!$G$10</f>
        <v>0.7</v>
      </c>
      <c r="C241" s="2" t="e">
        <f>((1/$C$2)*($E$2^0.5)*(((A241*B241)/2)/(A241+B241))^(2/3))-'Vazão Terraço'!$I$19</f>
        <v>#DIV/0!</v>
      </c>
      <c r="D241" s="2" t="e">
        <f t="shared" si="53"/>
        <v>#DIV/0!</v>
      </c>
      <c r="E241" s="34"/>
    </row>
    <row r="242" spans="1:5" x14ac:dyDescent="0.2">
      <c r="A242" s="2">
        <f t="shared" si="54"/>
        <v>23.800000000000068</v>
      </c>
      <c r="B242" s="2">
        <f>'Vazão Terraço'!$G$10</f>
        <v>0.7</v>
      </c>
      <c r="C242" s="2" t="e">
        <f>((1/$C$2)*($E$2^0.5)*(((A242*B242)/2)/(A242+B242))^(2/3))-'Vazão Terraço'!$I$19</f>
        <v>#DIV/0!</v>
      </c>
      <c r="D242" s="2" t="e">
        <f t="shared" si="53"/>
        <v>#DIV/0!</v>
      </c>
      <c r="E242" s="34"/>
    </row>
    <row r="243" spans="1:5" x14ac:dyDescent="0.2">
      <c r="A243" s="2">
        <f t="shared" si="54"/>
        <v>23.90000000000007</v>
      </c>
      <c r="B243" s="2">
        <f>'Vazão Terraço'!$G$10</f>
        <v>0.7</v>
      </c>
      <c r="C243" s="2" t="e">
        <f>((1/$C$2)*($E$2^0.5)*(((A243*B243)/2)/(A243+B243))^(2/3))-'Vazão Terraço'!$I$19</f>
        <v>#DIV/0!</v>
      </c>
      <c r="D243" s="2" t="e">
        <f t="shared" si="53"/>
        <v>#DIV/0!</v>
      </c>
      <c r="E243" s="34"/>
    </row>
    <row r="244" spans="1:5" x14ac:dyDescent="0.2">
      <c r="A244" s="2">
        <f t="shared" si="54"/>
        <v>24.000000000000071</v>
      </c>
      <c r="B244" s="2">
        <f>'Vazão Terraço'!$G$10</f>
        <v>0.7</v>
      </c>
      <c r="C244" s="2" t="e">
        <f>((1/$C$2)*($E$2^0.5)*(((A244*B244)/2)/(A244+B244))^(2/3))-'Vazão Terraço'!$I$19</f>
        <v>#DIV/0!</v>
      </c>
      <c r="D244" s="2" t="e">
        <f t="shared" si="53"/>
        <v>#DIV/0!</v>
      </c>
      <c r="E244" s="34"/>
    </row>
    <row r="245" spans="1:5" x14ac:dyDescent="0.2">
      <c r="A245" s="2">
        <f t="shared" si="54"/>
        <v>24.100000000000072</v>
      </c>
      <c r="B245" s="2">
        <f>'Vazão Terraço'!$G$10</f>
        <v>0.7</v>
      </c>
      <c r="C245" s="2" t="e">
        <f>((1/$C$2)*($E$2^0.5)*(((A245*B245)/2)/(A245+B245))^(2/3))-'Vazão Terraço'!$I$19</f>
        <v>#DIV/0!</v>
      </c>
      <c r="D245" s="2" t="e">
        <f t="shared" si="53"/>
        <v>#DIV/0!</v>
      </c>
      <c r="E245" s="34"/>
    </row>
    <row r="246" spans="1:5" x14ac:dyDescent="0.2">
      <c r="A246" s="2">
        <f t="shared" si="54"/>
        <v>24.200000000000074</v>
      </c>
      <c r="B246" s="2">
        <f>'Vazão Terraço'!$G$10</f>
        <v>0.7</v>
      </c>
      <c r="C246" s="2" t="e">
        <f>((1/$C$2)*($E$2^0.5)*(((A246*B246)/2)/(A246+B246))^(2/3))-'Vazão Terraço'!$I$19</f>
        <v>#DIV/0!</v>
      </c>
      <c r="D246" s="2" t="e">
        <f t="shared" ref="D246:D261" si="55">ABS(C246)</f>
        <v>#DIV/0!</v>
      </c>
      <c r="E246" s="34"/>
    </row>
    <row r="247" spans="1:5" x14ac:dyDescent="0.2">
      <c r="A247" s="2">
        <f t="shared" ref="A247:A262" si="56">A246+0.1</f>
        <v>24.300000000000075</v>
      </c>
      <c r="B247" s="2">
        <f>'Vazão Terraço'!$G$10</f>
        <v>0.7</v>
      </c>
      <c r="C247" s="2" t="e">
        <f>((1/$C$2)*($E$2^0.5)*(((A247*B247)/2)/(A247+B247))^(2/3))-'Vazão Terraço'!$I$19</f>
        <v>#DIV/0!</v>
      </c>
      <c r="D247" s="2" t="e">
        <f t="shared" si="55"/>
        <v>#DIV/0!</v>
      </c>
      <c r="E247" s="34"/>
    </row>
    <row r="248" spans="1:5" x14ac:dyDescent="0.2">
      <c r="A248" s="2">
        <f t="shared" si="56"/>
        <v>24.400000000000077</v>
      </c>
      <c r="B248" s="2">
        <f>'Vazão Terraço'!$G$10</f>
        <v>0.7</v>
      </c>
      <c r="C248" s="2" t="e">
        <f>((1/$C$2)*($E$2^0.5)*(((A248*B248)/2)/(A248+B248))^(2/3))-'Vazão Terraço'!$I$19</f>
        <v>#DIV/0!</v>
      </c>
      <c r="D248" s="2" t="e">
        <f t="shared" si="55"/>
        <v>#DIV/0!</v>
      </c>
      <c r="E248" s="34"/>
    </row>
    <row r="249" spans="1:5" x14ac:dyDescent="0.2">
      <c r="A249" s="2">
        <f t="shared" si="56"/>
        <v>24.500000000000078</v>
      </c>
      <c r="B249" s="2">
        <f>'Vazão Terraço'!$G$10</f>
        <v>0.7</v>
      </c>
      <c r="C249" s="2" t="e">
        <f>((1/$C$2)*($E$2^0.5)*(((A249*B249)/2)/(A249+B249))^(2/3))-'Vazão Terraço'!$I$19</f>
        <v>#DIV/0!</v>
      </c>
      <c r="D249" s="2" t="e">
        <f t="shared" si="55"/>
        <v>#DIV/0!</v>
      </c>
      <c r="E249" s="34"/>
    </row>
    <row r="250" spans="1:5" x14ac:dyDescent="0.2">
      <c r="A250" s="2">
        <f t="shared" si="56"/>
        <v>24.60000000000008</v>
      </c>
      <c r="B250" s="2">
        <f>'Vazão Terraço'!$G$10</f>
        <v>0.7</v>
      </c>
      <c r="C250" s="2" t="e">
        <f>((1/$C$2)*($E$2^0.5)*(((A250*B250)/2)/(A250+B250))^(2/3))-'Vazão Terraço'!$I$19</f>
        <v>#DIV/0!</v>
      </c>
      <c r="D250" s="2" t="e">
        <f t="shared" si="55"/>
        <v>#DIV/0!</v>
      </c>
      <c r="E250" s="34"/>
    </row>
    <row r="251" spans="1:5" x14ac:dyDescent="0.2">
      <c r="A251" s="2">
        <f t="shared" si="56"/>
        <v>24.700000000000081</v>
      </c>
      <c r="B251" s="2">
        <f>'Vazão Terraço'!$G$10</f>
        <v>0.7</v>
      </c>
      <c r="C251" s="2" t="e">
        <f>((1/$C$2)*($E$2^0.5)*(((A251*B251)/2)/(A251+B251))^(2/3))-'Vazão Terraço'!$I$19</f>
        <v>#DIV/0!</v>
      </c>
      <c r="D251" s="2" t="e">
        <f t="shared" si="55"/>
        <v>#DIV/0!</v>
      </c>
      <c r="E251" s="34"/>
    </row>
    <row r="252" spans="1:5" x14ac:dyDescent="0.2">
      <c r="A252" s="2">
        <f t="shared" si="56"/>
        <v>24.800000000000082</v>
      </c>
      <c r="B252" s="2">
        <f>'Vazão Terraço'!$G$10</f>
        <v>0.7</v>
      </c>
      <c r="C252" s="2" t="e">
        <f>((1/$C$2)*($E$2^0.5)*(((A252*B252)/2)/(A252+B252))^(2/3))-'Vazão Terraço'!$I$19</f>
        <v>#DIV/0!</v>
      </c>
      <c r="D252" s="2" t="e">
        <f t="shared" si="55"/>
        <v>#DIV/0!</v>
      </c>
      <c r="E252" s="34"/>
    </row>
    <row r="253" spans="1:5" x14ac:dyDescent="0.2">
      <c r="A253" s="2">
        <f t="shared" si="56"/>
        <v>24.900000000000084</v>
      </c>
      <c r="B253" s="2">
        <f>'Vazão Terraço'!$G$10</f>
        <v>0.7</v>
      </c>
      <c r="C253" s="2" t="e">
        <f>((1/$C$2)*($E$2^0.5)*(((A253*B253)/2)/(A253+B253))^(2/3))-'Vazão Terraço'!$I$19</f>
        <v>#DIV/0!</v>
      </c>
      <c r="D253" s="2" t="e">
        <f t="shared" si="55"/>
        <v>#DIV/0!</v>
      </c>
      <c r="E253" s="34"/>
    </row>
    <row r="254" spans="1:5" x14ac:dyDescent="0.2">
      <c r="A254" s="2">
        <f t="shared" si="56"/>
        <v>25.000000000000085</v>
      </c>
      <c r="B254" s="2">
        <f>'Vazão Terraço'!$G$10</f>
        <v>0.7</v>
      </c>
      <c r="C254" s="2" t="e">
        <f>((1/$C$2)*($E$2^0.5)*(((A254*B254)/2)/(A254+B254))^(2/3))-'Vazão Terraço'!$I$19</f>
        <v>#DIV/0!</v>
      </c>
      <c r="D254" s="2" t="e">
        <f t="shared" si="55"/>
        <v>#DIV/0!</v>
      </c>
      <c r="E254" s="34"/>
    </row>
    <row r="255" spans="1:5" x14ac:dyDescent="0.2">
      <c r="A255" s="2">
        <f t="shared" si="56"/>
        <v>25.100000000000087</v>
      </c>
      <c r="B255" s="2">
        <f>'Vazão Terraço'!$G$10</f>
        <v>0.7</v>
      </c>
      <c r="C255" s="2" t="e">
        <f>((1/$C$2)*($E$2^0.5)*(((A255*B255)/2)/(A255+B255))^(2/3))-'Vazão Terraço'!$I$19</f>
        <v>#DIV/0!</v>
      </c>
      <c r="D255" s="2" t="e">
        <f t="shared" si="55"/>
        <v>#DIV/0!</v>
      </c>
      <c r="E255" s="34"/>
    </row>
    <row r="256" spans="1:5" x14ac:dyDescent="0.2">
      <c r="A256" s="2">
        <f t="shared" si="56"/>
        <v>25.200000000000088</v>
      </c>
      <c r="B256" s="2">
        <f>'Vazão Terraço'!$G$10</f>
        <v>0.7</v>
      </c>
      <c r="C256" s="2" t="e">
        <f>((1/$C$2)*($E$2^0.5)*(((A256*B256)/2)/(A256+B256))^(2/3))-'Vazão Terraço'!$I$19</f>
        <v>#DIV/0!</v>
      </c>
      <c r="D256" s="2" t="e">
        <f t="shared" si="55"/>
        <v>#DIV/0!</v>
      </c>
      <c r="E256" s="34"/>
    </row>
    <row r="257" spans="1:5" x14ac:dyDescent="0.2">
      <c r="A257" s="2">
        <f t="shared" si="56"/>
        <v>25.30000000000009</v>
      </c>
      <c r="B257" s="2">
        <f>'Vazão Terraço'!$G$10</f>
        <v>0.7</v>
      </c>
      <c r="C257" s="2" t="e">
        <f>((1/$C$2)*($E$2^0.5)*(((A257*B257)/2)/(A257+B257))^(2/3))-'Vazão Terraço'!$I$19</f>
        <v>#DIV/0!</v>
      </c>
      <c r="D257" s="2" t="e">
        <f t="shared" si="55"/>
        <v>#DIV/0!</v>
      </c>
      <c r="E257" s="34"/>
    </row>
    <row r="258" spans="1:5" x14ac:dyDescent="0.2">
      <c r="A258" s="2">
        <f t="shared" si="56"/>
        <v>25.400000000000091</v>
      </c>
      <c r="B258" s="2">
        <f>'Vazão Terraço'!$G$10</f>
        <v>0.7</v>
      </c>
      <c r="C258" s="2" t="e">
        <f>((1/$C$2)*($E$2^0.5)*(((A258*B258)/2)/(A258+B258))^(2/3))-'Vazão Terraço'!$I$19</f>
        <v>#DIV/0!</v>
      </c>
      <c r="D258" s="2" t="e">
        <f t="shared" si="55"/>
        <v>#DIV/0!</v>
      </c>
      <c r="E258" s="34"/>
    </row>
    <row r="259" spans="1:5" x14ac:dyDescent="0.2">
      <c r="A259" s="2">
        <f t="shared" si="56"/>
        <v>25.500000000000092</v>
      </c>
      <c r="B259" s="2">
        <f>'Vazão Terraço'!$G$10</f>
        <v>0.7</v>
      </c>
      <c r="C259" s="2" t="e">
        <f>((1/$C$2)*($E$2^0.5)*(((A259*B259)/2)/(A259+B259))^(2/3))-'Vazão Terraço'!$I$19</f>
        <v>#DIV/0!</v>
      </c>
      <c r="D259" s="2" t="e">
        <f t="shared" si="55"/>
        <v>#DIV/0!</v>
      </c>
      <c r="E259" s="34"/>
    </row>
    <row r="260" spans="1:5" x14ac:dyDescent="0.2">
      <c r="A260" s="2">
        <f t="shared" si="56"/>
        <v>25.600000000000094</v>
      </c>
      <c r="B260" s="2">
        <f>'Vazão Terraço'!$G$10</f>
        <v>0.7</v>
      </c>
      <c r="C260" s="2" t="e">
        <f>((1/$C$2)*($E$2^0.5)*(((A260*B260)/2)/(A260+B260))^(2/3))-'Vazão Terraço'!$I$19</f>
        <v>#DIV/0!</v>
      </c>
      <c r="D260" s="2" t="e">
        <f t="shared" si="55"/>
        <v>#DIV/0!</v>
      </c>
      <c r="E260" s="34"/>
    </row>
    <row r="261" spans="1:5" x14ac:dyDescent="0.2">
      <c r="A261" s="2">
        <f t="shared" si="56"/>
        <v>25.700000000000095</v>
      </c>
      <c r="B261" s="2">
        <f>'Vazão Terraço'!$G$10</f>
        <v>0.7</v>
      </c>
      <c r="C261" s="2" t="e">
        <f>((1/$C$2)*($E$2^0.5)*(((A261*B261)/2)/(A261+B261))^(2/3))-'Vazão Terraço'!$I$19</f>
        <v>#DIV/0!</v>
      </c>
      <c r="D261" s="2" t="e">
        <f t="shared" si="55"/>
        <v>#DIV/0!</v>
      </c>
      <c r="E261" s="34"/>
    </row>
    <row r="262" spans="1:5" x14ac:dyDescent="0.2">
      <c r="A262" s="2">
        <f t="shared" si="56"/>
        <v>25.800000000000097</v>
      </c>
      <c r="B262" s="2">
        <f>'Vazão Terraço'!$G$10</f>
        <v>0.7</v>
      </c>
      <c r="C262" s="2" t="e">
        <f>((1/$C$2)*($E$2^0.5)*(((A262*B262)/2)/(A262+B262))^(2/3))-'Vazão Terraço'!$I$19</f>
        <v>#DIV/0!</v>
      </c>
      <c r="D262" s="2" t="e">
        <f t="shared" ref="D262:D277" si="57">ABS(C262)</f>
        <v>#DIV/0!</v>
      </c>
      <c r="E262" s="34"/>
    </row>
    <row r="263" spans="1:5" x14ac:dyDescent="0.2">
      <c r="A263" s="2">
        <f t="shared" ref="A263:A278" si="58">A262+0.1</f>
        <v>25.900000000000098</v>
      </c>
      <c r="B263" s="2">
        <f>'Vazão Terraço'!$G$10</f>
        <v>0.7</v>
      </c>
      <c r="C263" s="2" t="e">
        <f>((1/$C$2)*($E$2^0.5)*(((A263*B263)/2)/(A263+B263))^(2/3))-'Vazão Terraço'!$I$19</f>
        <v>#DIV/0!</v>
      </c>
      <c r="D263" s="2" t="e">
        <f t="shared" si="57"/>
        <v>#DIV/0!</v>
      </c>
      <c r="E263" s="34"/>
    </row>
    <row r="264" spans="1:5" x14ac:dyDescent="0.2">
      <c r="A264" s="2">
        <f t="shared" si="58"/>
        <v>26.000000000000099</v>
      </c>
      <c r="B264" s="2">
        <f>'Vazão Terraço'!$G$10</f>
        <v>0.7</v>
      </c>
      <c r="C264" s="2" t="e">
        <f>((1/$C$2)*($E$2^0.5)*(((A264*B264)/2)/(A264+B264))^(2/3))-'Vazão Terraço'!$I$19</f>
        <v>#DIV/0!</v>
      </c>
      <c r="D264" s="2" t="e">
        <f t="shared" si="57"/>
        <v>#DIV/0!</v>
      </c>
      <c r="E264" s="34"/>
    </row>
    <row r="265" spans="1:5" x14ac:dyDescent="0.2">
      <c r="A265" s="2">
        <f t="shared" si="58"/>
        <v>26.100000000000101</v>
      </c>
      <c r="B265" s="2">
        <f>'Vazão Terraço'!$G$10</f>
        <v>0.7</v>
      </c>
      <c r="C265" s="2" t="e">
        <f>((1/$C$2)*($E$2^0.5)*(((A265*B265)/2)/(A265+B265))^(2/3))-'Vazão Terraço'!$I$19</f>
        <v>#DIV/0!</v>
      </c>
      <c r="D265" s="2" t="e">
        <f t="shared" si="57"/>
        <v>#DIV/0!</v>
      </c>
      <c r="E265" s="34"/>
    </row>
    <row r="266" spans="1:5" x14ac:dyDescent="0.2">
      <c r="A266" s="2">
        <f t="shared" si="58"/>
        <v>26.200000000000102</v>
      </c>
      <c r="B266" s="2">
        <f>'Vazão Terraço'!$G$10</f>
        <v>0.7</v>
      </c>
      <c r="C266" s="2" t="e">
        <f>((1/$C$2)*($E$2^0.5)*(((A266*B266)/2)/(A266+B266))^(2/3))-'Vazão Terraço'!$I$19</f>
        <v>#DIV/0!</v>
      </c>
      <c r="D266" s="2" t="e">
        <f t="shared" si="57"/>
        <v>#DIV/0!</v>
      </c>
      <c r="E266" s="34"/>
    </row>
    <row r="267" spans="1:5" x14ac:dyDescent="0.2">
      <c r="A267" s="2">
        <f t="shared" si="58"/>
        <v>26.300000000000104</v>
      </c>
      <c r="B267" s="2">
        <f>'Vazão Terraço'!$G$10</f>
        <v>0.7</v>
      </c>
      <c r="C267" s="2" t="e">
        <f>((1/$C$2)*($E$2^0.5)*(((A267*B267)/2)/(A267+B267))^(2/3))-'Vazão Terraço'!$I$19</f>
        <v>#DIV/0!</v>
      </c>
      <c r="D267" s="2" t="e">
        <f t="shared" si="57"/>
        <v>#DIV/0!</v>
      </c>
      <c r="E267" s="34"/>
    </row>
    <row r="268" spans="1:5" x14ac:dyDescent="0.2">
      <c r="A268" s="2">
        <f t="shared" si="58"/>
        <v>26.400000000000105</v>
      </c>
      <c r="B268" s="2">
        <f>'Vazão Terraço'!$G$10</f>
        <v>0.7</v>
      </c>
      <c r="C268" s="2" t="e">
        <f>((1/$C$2)*($E$2^0.5)*(((A268*B268)/2)/(A268+B268))^(2/3))-'Vazão Terraço'!$I$19</f>
        <v>#DIV/0!</v>
      </c>
      <c r="D268" s="2" t="e">
        <f t="shared" si="57"/>
        <v>#DIV/0!</v>
      </c>
      <c r="E268" s="34"/>
    </row>
    <row r="269" spans="1:5" x14ac:dyDescent="0.2">
      <c r="A269" s="2">
        <f t="shared" si="58"/>
        <v>26.500000000000107</v>
      </c>
      <c r="B269" s="2">
        <f>'Vazão Terraço'!$G$10</f>
        <v>0.7</v>
      </c>
      <c r="C269" s="2" t="e">
        <f>((1/$C$2)*($E$2^0.5)*(((A269*B269)/2)/(A269+B269))^(2/3))-'Vazão Terraço'!$I$19</f>
        <v>#DIV/0!</v>
      </c>
      <c r="D269" s="2" t="e">
        <f t="shared" si="57"/>
        <v>#DIV/0!</v>
      </c>
      <c r="E269" s="34"/>
    </row>
    <row r="270" spans="1:5" x14ac:dyDescent="0.2">
      <c r="A270" s="2">
        <f t="shared" si="58"/>
        <v>26.600000000000108</v>
      </c>
      <c r="B270" s="2">
        <f>'Vazão Terraço'!$G$10</f>
        <v>0.7</v>
      </c>
      <c r="C270" s="2" t="e">
        <f>((1/$C$2)*($E$2^0.5)*(((A270*B270)/2)/(A270+B270))^(2/3))-'Vazão Terraço'!$I$19</f>
        <v>#DIV/0!</v>
      </c>
      <c r="D270" s="2" t="e">
        <f t="shared" si="57"/>
        <v>#DIV/0!</v>
      </c>
      <c r="E270" s="34"/>
    </row>
    <row r="271" spans="1:5" x14ac:dyDescent="0.2">
      <c r="A271" s="2">
        <f t="shared" si="58"/>
        <v>26.700000000000109</v>
      </c>
      <c r="B271" s="2">
        <f>'Vazão Terraço'!$G$10</f>
        <v>0.7</v>
      </c>
      <c r="C271" s="2" t="e">
        <f>((1/$C$2)*($E$2^0.5)*(((A271*B271)/2)/(A271+B271))^(2/3))-'Vazão Terraço'!$I$19</f>
        <v>#DIV/0!</v>
      </c>
      <c r="D271" s="2" t="e">
        <f t="shared" si="57"/>
        <v>#DIV/0!</v>
      </c>
      <c r="E271" s="34"/>
    </row>
    <row r="272" spans="1:5" x14ac:dyDescent="0.2">
      <c r="A272" s="2">
        <f t="shared" si="58"/>
        <v>26.800000000000111</v>
      </c>
      <c r="B272" s="2">
        <f>'Vazão Terraço'!$G$10</f>
        <v>0.7</v>
      </c>
      <c r="C272" s="2" t="e">
        <f>((1/$C$2)*($E$2^0.5)*(((A272*B272)/2)/(A272+B272))^(2/3))-'Vazão Terraço'!$I$19</f>
        <v>#DIV/0!</v>
      </c>
      <c r="D272" s="2" t="e">
        <f t="shared" si="57"/>
        <v>#DIV/0!</v>
      </c>
      <c r="E272" s="34"/>
    </row>
    <row r="273" spans="1:5" x14ac:dyDescent="0.2">
      <c r="A273" s="2">
        <f t="shared" si="58"/>
        <v>26.900000000000112</v>
      </c>
      <c r="B273" s="2">
        <f>'Vazão Terraço'!$G$10</f>
        <v>0.7</v>
      </c>
      <c r="C273" s="2" t="e">
        <f>((1/$C$2)*($E$2^0.5)*(((A273*B273)/2)/(A273+B273))^(2/3))-'Vazão Terraço'!$I$19</f>
        <v>#DIV/0!</v>
      </c>
      <c r="D273" s="2" t="e">
        <f t="shared" si="57"/>
        <v>#DIV/0!</v>
      </c>
      <c r="E273" s="34"/>
    </row>
    <row r="274" spans="1:5" x14ac:dyDescent="0.2">
      <c r="A274" s="2">
        <f t="shared" si="58"/>
        <v>27.000000000000114</v>
      </c>
      <c r="B274" s="2">
        <f>'Vazão Terraço'!$G$10</f>
        <v>0.7</v>
      </c>
      <c r="C274" s="2" t="e">
        <f>((1/$C$2)*($E$2^0.5)*(((A274*B274)/2)/(A274+B274))^(2/3))-'Vazão Terraço'!$I$19</f>
        <v>#DIV/0!</v>
      </c>
      <c r="D274" s="2" t="e">
        <f t="shared" si="57"/>
        <v>#DIV/0!</v>
      </c>
      <c r="E274" s="34"/>
    </row>
    <row r="275" spans="1:5" x14ac:dyDescent="0.2">
      <c r="A275" s="2">
        <f t="shared" si="58"/>
        <v>27.100000000000115</v>
      </c>
      <c r="B275" s="2">
        <f>'Vazão Terraço'!$G$10</f>
        <v>0.7</v>
      </c>
      <c r="C275" s="2" t="e">
        <f>((1/$C$2)*($E$2^0.5)*(((A275*B275)/2)/(A275+B275))^(2/3))-'Vazão Terraço'!$I$19</f>
        <v>#DIV/0!</v>
      </c>
      <c r="D275" s="2" t="e">
        <f t="shared" si="57"/>
        <v>#DIV/0!</v>
      </c>
      <c r="E275" s="34"/>
    </row>
    <row r="276" spans="1:5" x14ac:dyDescent="0.2">
      <c r="A276" s="2">
        <f t="shared" si="58"/>
        <v>27.200000000000117</v>
      </c>
      <c r="B276" s="2">
        <f>'Vazão Terraço'!$G$10</f>
        <v>0.7</v>
      </c>
      <c r="C276" s="2" t="e">
        <f>((1/$C$2)*($E$2^0.5)*(((A276*B276)/2)/(A276+B276))^(2/3))-'Vazão Terraço'!$I$19</f>
        <v>#DIV/0!</v>
      </c>
      <c r="D276" s="2" t="e">
        <f t="shared" si="57"/>
        <v>#DIV/0!</v>
      </c>
      <c r="E276" s="34"/>
    </row>
    <row r="277" spans="1:5" x14ac:dyDescent="0.2">
      <c r="A277" s="2">
        <f t="shared" si="58"/>
        <v>27.300000000000118</v>
      </c>
      <c r="B277" s="2">
        <f>'Vazão Terraço'!$G$10</f>
        <v>0.7</v>
      </c>
      <c r="C277" s="2" t="e">
        <f>((1/$C$2)*($E$2^0.5)*(((A277*B277)/2)/(A277+B277))^(2/3))-'Vazão Terraço'!$I$19</f>
        <v>#DIV/0!</v>
      </c>
      <c r="D277" s="2" t="e">
        <f t="shared" si="57"/>
        <v>#DIV/0!</v>
      </c>
      <c r="E277" s="34"/>
    </row>
    <row r="278" spans="1:5" x14ac:dyDescent="0.2">
      <c r="A278" s="2">
        <f t="shared" si="58"/>
        <v>27.400000000000119</v>
      </c>
      <c r="B278" s="2">
        <f>'Vazão Terraço'!$G$10</f>
        <v>0.7</v>
      </c>
      <c r="C278" s="2" t="e">
        <f>((1/$C$2)*($E$2^0.5)*(((A278*B278)/2)/(A278+B278))^(2/3))-'Vazão Terraço'!$I$19</f>
        <v>#DIV/0!</v>
      </c>
      <c r="D278" s="2" t="e">
        <f t="shared" ref="D278:D293" si="59">ABS(C278)</f>
        <v>#DIV/0!</v>
      </c>
      <c r="E278" s="34"/>
    </row>
    <row r="279" spans="1:5" x14ac:dyDescent="0.2">
      <c r="A279" s="2">
        <f t="shared" ref="A279:A294" si="60">A278+0.1</f>
        <v>27.500000000000121</v>
      </c>
      <c r="B279" s="2">
        <f>'Vazão Terraço'!$G$10</f>
        <v>0.7</v>
      </c>
      <c r="C279" s="2" t="e">
        <f>((1/$C$2)*($E$2^0.5)*(((A279*B279)/2)/(A279+B279))^(2/3))-'Vazão Terraço'!$I$19</f>
        <v>#DIV/0!</v>
      </c>
      <c r="D279" s="2" t="e">
        <f t="shared" si="59"/>
        <v>#DIV/0!</v>
      </c>
      <c r="E279" s="34"/>
    </row>
    <row r="280" spans="1:5" x14ac:dyDescent="0.2">
      <c r="A280" s="2">
        <f t="shared" si="60"/>
        <v>27.600000000000122</v>
      </c>
      <c r="B280" s="2">
        <f>'Vazão Terraço'!$G$10</f>
        <v>0.7</v>
      </c>
      <c r="C280" s="2" t="e">
        <f>((1/$C$2)*($E$2^0.5)*(((A280*B280)/2)/(A280+B280))^(2/3))-'Vazão Terraço'!$I$19</f>
        <v>#DIV/0!</v>
      </c>
      <c r="D280" s="2" t="e">
        <f t="shared" si="59"/>
        <v>#DIV/0!</v>
      </c>
      <c r="E280" s="34"/>
    </row>
    <row r="281" spans="1:5" x14ac:dyDescent="0.2">
      <c r="A281" s="2">
        <f t="shared" si="60"/>
        <v>27.700000000000124</v>
      </c>
      <c r="B281" s="2">
        <f>'Vazão Terraço'!$G$10</f>
        <v>0.7</v>
      </c>
      <c r="C281" s="2" t="e">
        <f>((1/$C$2)*($E$2^0.5)*(((A281*B281)/2)/(A281+B281))^(2/3))-'Vazão Terraço'!$I$19</f>
        <v>#DIV/0!</v>
      </c>
      <c r="D281" s="2" t="e">
        <f t="shared" si="59"/>
        <v>#DIV/0!</v>
      </c>
      <c r="E281" s="34"/>
    </row>
    <row r="282" spans="1:5" x14ac:dyDescent="0.2">
      <c r="A282" s="2">
        <f t="shared" si="60"/>
        <v>27.800000000000125</v>
      </c>
      <c r="B282" s="2">
        <f>'Vazão Terraço'!$G$10</f>
        <v>0.7</v>
      </c>
      <c r="C282" s="2" t="e">
        <f>((1/$C$2)*($E$2^0.5)*(((A282*B282)/2)/(A282+B282))^(2/3))-'Vazão Terraço'!$I$19</f>
        <v>#DIV/0!</v>
      </c>
      <c r="D282" s="2" t="e">
        <f t="shared" si="59"/>
        <v>#DIV/0!</v>
      </c>
      <c r="E282" s="34"/>
    </row>
    <row r="283" spans="1:5" x14ac:dyDescent="0.2">
      <c r="A283" s="2">
        <f t="shared" si="60"/>
        <v>27.900000000000126</v>
      </c>
      <c r="B283" s="2">
        <f>'Vazão Terraço'!$G$10</f>
        <v>0.7</v>
      </c>
      <c r="C283" s="2" t="e">
        <f>((1/$C$2)*($E$2^0.5)*(((A283*B283)/2)/(A283+B283))^(2/3))-'Vazão Terraço'!$I$19</f>
        <v>#DIV/0!</v>
      </c>
      <c r="D283" s="2" t="e">
        <f t="shared" si="59"/>
        <v>#DIV/0!</v>
      </c>
      <c r="E283" s="34"/>
    </row>
    <row r="284" spans="1:5" x14ac:dyDescent="0.2">
      <c r="A284" s="2">
        <f t="shared" si="60"/>
        <v>28.000000000000128</v>
      </c>
      <c r="B284" s="2">
        <f>'Vazão Terraço'!$G$10</f>
        <v>0.7</v>
      </c>
      <c r="C284" s="2" t="e">
        <f>((1/$C$2)*($E$2^0.5)*(((A284*B284)/2)/(A284+B284))^(2/3))-'Vazão Terraço'!$I$19</f>
        <v>#DIV/0!</v>
      </c>
      <c r="D284" s="2" t="e">
        <f t="shared" si="59"/>
        <v>#DIV/0!</v>
      </c>
      <c r="E284" s="34"/>
    </row>
    <row r="285" spans="1:5" x14ac:dyDescent="0.2">
      <c r="A285" s="2">
        <f t="shared" si="60"/>
        <v>28.100000000000129</v>
      </c>
      <c r="B285" s="2">
        <f>'Vazão Terraço'!$G$10</f>
        <v>0.7</v>
      </c>
      <c r="C285" s="2" t="e">
        <f>((1/$C$2)*($E$2^0.5)*(((A285*B285)/2)/(A285+B285))^(2/3))-'Vazão Terraço'!$I$19</f>
        <v>#DIV/0!</v>
      </c>
      <c r="D285" s="2" t="e">
        <f t="shared" si="59"/>
        <v>#DIV/0!</v>
      </c>
      <c r="E285" s="34"/>
    </row>
    <row r="286" spans="1:5" x14ac:dyDescent="0.2">
      <c r="A286" s="2">
        <f t="shared" si="60"/>
        <v>28.200000000000131</v>
      </c>
      <c r="B286" s="2">
        <f>'Vazão Terraço'!$G$10</f>
        <v>0.7</v>
      </c>
      <c r="C286" s="2" t="e">
        <f>((1/$C$2)*($E$2^0.5)*(((A286*B286)/2)/(A286+B286))^(2/3))-'Vazão Terraço'!$I$19</f>
        <v>#DIV/0!</v>
      </c>
      <c r="D286" s="2" t="e">
        <f t="shared" si="59"/>
        <v>#DIV/0!</v>
      </c>
      <c r="E286" s="34"/>
    </row>
    <row r="287" spans="1:5" x14ac:dyDescent="0.2">
      <c r="A287" s="2">
        <f t="shared" si="60"/>
        <v>28.300000000000132</v>
      </c>
      <c r="B287" s="2">
        <f>'Vazão Terraço'!$G$10</f>
        <v>0.7</v>
      </c>
      <c r="C287" s="2" t="e">
        <f>((1/$C$2)*($E$2^0.5)*(((A287*B287)/2)/(A287+B287))^(2/3))-'Vazão Terraço'!$I$19</f>
        <v>#DIV/0!</v>
      </c>
      <c r="D287" s="2" t="e">
        <f t="shared" si="59"/>
        <v>#DIV/0!</v>
      </c>
      <c r="E287" s="34"/>
    </row>
    <row r="288" spans="1:5" x14ac:dyDescent="0.2">
      <c r="A288" s="2">
        <f t="shared" si="60"/>
        <v>28.400000000000134</v>
      </c>
      <c r="B288" s="2">
        <f>'Vazão Terraço'!$G$10</f>
        <v>0.7</v>
      </c>
      <c r="C288" s="2" t="e">
        <f>((1/$C$2)*($E$2^0.5)*(((A288*B288)/2)/(A288+B288))^(2/3))-'Vazão Terraço'!$I$19</f>
        <v>#DIV/0!</v>
      </c>
      <c r="D288" s="2" t="e">
        <f t="shared" si="59"/>
        <v>#DIV/0!</v>
      </c>
      <c r="E288" s="34"/>
    </row>
    <row r="289" spans="1:5" x14ac:dyDescent="0.2">
      <c r="A289" s="2">
        <f t="shared" si="60"/>
        <v>28.500000000000135</v>
      </c>
      <c r="B289" s="2">
        <f>'Vazão Terraço'!$G$10</f>
        <v>0.7</v>
      </c>
      <c r="C289" s="2" t="e">
        <f>((1/$C$2)*($E$2^0.5)*(((A289*B289)/2)/(A289+B289))^(2/3))-'Vazão Terraço'!$I$19</f>
        <v>#DIV/0!</v>
      </c>
      <c r="D289" s="2" t="e">
        <f t="shared" si="59"/>
        <v>#DIV/0!</v>
      </c>
      <c r="E289" s="34"/>
    </row>
    <row r="290" spans="1:5" x14ac:dyDescent="0.2">
      <c r="A290" s="2">
        <f t="shared" si="60"/>
        <v>28.600000000000136</v>
      </c>
      <c r="B290" s="2">
        <f>'Vazão Terraço'!$G$10</f>
        <v>0.7</v>
      </c>
      <c r="C290" s="2" t="e">
        <f>((1/$C$2)*($E$2^0.5)*(((A290*B290)/2)/(A290+B290))^(2/3))-'Vazão Terraço'!$I$19</f>
        <v>#DIV/0!</v>
      </c>
      <c r="D290" s="2" t="e">
        <f t="shared" si="59"/>
        <v>#DIV/0!</v>
      </c>
      <c r="E290" s="34"/>
    </row>
    <row r="291" spans="1:5" x14ac:dyDescent="0.2">
      <c r="A291" s="2">
        <f t="shared" si="60"/>
        <v>28.700000000000138</v>
      </c>
      <c r="B291" s="2">
        <f>'Vazão Terraço'!$G$10</f>
        <v>0.7</v>
      </c>
      <c r="C291" s="2" t="e">
        <f>((1/$C$2)*($E$2^0.5)*(((A291*B291)/2)/(A291+B291))^(2/3))-'Vazão Terraço'!$I$19</f>
        <v>#DIV/0!</v>
      </c>
      <c r="D291" s="2" t="e">
        <f t="shared" si="59"/>
        <v>#DIV/0!</v>
      </c>
      <c r="E291" s="34"/>
    </row>
    <row r="292" spans="1:5" x14ac:dyDescent="0.2">
      <c r="A292" s="2">
        <f t="shared" si="60"/>
        <v>28.800000000000139</v>
      </c>
      <c r="B292" s="2">
        <f>'Vazão Terraço'!$G$10</f>
        <v>0.7</v>
      </c>
      <c r="C292" s="2" t="e">
        <f>((1/$C$2)*($E$2^0.5)*(((A292*B292)/2)/(A292+B292))^(2/3))-'Vazão Terraço'!$I$19</f>
        <v>#DIV/0!</v>
      </c>
      <c r="D292" s="2" t="e">
        <f t="shared" si="59"/>
        <v>#DIV/0!</v>
      </c>
      <c r="E292" s="34"/>
    </row>
    <row r="293" spans="1:5" x14ac:dyDescent="0.2">
      <c r="A293" s="2">
        <f t="shared" si="60"/>
        <v>28.900000000000141</v>
      </c>
      <c r="B293" s="2">
        <f>'Vazão Terraço'!$G$10</f>
        <v>0.7</v>
      </c>
      <c r="C293" s="2" t="e">
        <f>((1/$C$2)*($E$2^0.5)*(((A293*B293)/2)/(A293+B293))^(2/3))-'Vazão Terraço'!$I$19</f>
        <v>#DIV/0!</v>
      </c>
      <c r="D293" s="2" t="e">
        <f t="shared" si="59"/>
        <v>#DIV/0!</v>
      </c>
      <c r="E293" s="34"/>
    </row>
    <row r="294" spans="1:5" x14ac:dyDescent="0.2">
      <c r="A294" s="2">
        <f t="shared" si="60"/>
        <v>29.000000000000142</v>
      </c>
      <c r="B294" s="2">
        <f>'Vazão Terraço'!$G$10</f>
        <v>0.7</v>
      </c>
      <c r="C294" s="2" t="e">
        <f>((1/$C$2)*($E$2^0.5)*(((A294*B294)/2)/(A294+B294))^(2/3))-'Vazão Terraço'!$I$19</f>
        <v>#DIV/0!</v>
      </c>
      <c r="D294" s="2" t="e">
        <f t="shared" ref="D294:D309" si="61">ABS(C294)</f>
        <v>#DIV/0!</v>
      </c>
      <c r="E294" s="34"/>
    </row>
    <row r="295" spans="1:5" x14ac:dyDescent="0.2">
      <c r="A295" s="2">
        <f t="shared" ref="A295:A310" si="62">A294+0.1</f>
        <v>29.100000000000144</v>
      </c>
      <c r="B295" s="2">
        <f>'Vazão Terraço'!$G$10</f>
        <v>0.7</v>
      </c>
      <c r="C295" s="2" t="e">
        <f>((1/$C$2)*($E$2^0.5)*(((A295*B295)/2)/(A295+B295))^(2/3))-'Vazão Terraço'!$I$19</f>
        <v>#DIV/0!</v>
      </c>
      <c r="D295" s="2" t="e">
        <f t="shared" si="61"/>
        <v>#DIV/0!</v>
      </c>
      <c r="E295" s="34"/>
    </row>
    <row r="296" spans="1:5" x14ac:dyDescent="0.2">
      <c r="A296" s="2">
        <f t="shared" si="62"/>
        <v>29.200000000000145</v>
      </c>
      <c r="B296" s="2">
        <f>'Vazão Terraço'!$G$10</f>
        <v>0.7</v>
      </c>
      <c r="C296" s="2" t="e">
        <f>((1/$C$2)*($E$2^0.5)*(((A296*B296)/2)/(A296+B296))^(2/3))-'Vazão Terraço'!$I$19</f>
        <v>#DIV/0!</v>
      </c>
      <c r="D296" s="2" t="e">
        <f t="shared" si="61"/>
        <v>#DIV/0!</v>
      </c>
      <c r="E296" s="34"/>
    </row>
    <row r="297" spans="1:5" x14ac:dyDescent="0.2">
      <c r="A297" s="2">
        <f t="shared" si="62"/>
        <v>29.300000000000146</v>
      </c>
      <c r="B297" s="2">
        <f>'Vazão Terraço'!$G$10</f>
        <v>0.7</v>
      </c>
      <c r="C297" s="2" t="e">
        <f>((1/$C$2)*($E$2^0.5)*(((A297*B297)/2)/(A297+B297))^(2/3))-'Vazão Terraço'!$I$19</f>
        <v>#DIV/0!</v>
      </c>
      <c r="D297" s="2" t="e">
        <f t="shared" si="61"/>
        <v>#DIV/0!</v>
      </c>
      <c r="E297" s="34"/>
    </row>
    <row r="298" spans="1:5" x14ac:dyDescent="0.2">
      <c r="A298" s="2">
        <f t="shared" si="62"/>
        <v>29.400000000000148</v>
      </c>
      <c r="B298" s="2">
        <f>'Vazão Terraço'!$G$10</f>
        <v>0.7</v>
      </c>
      <c r="C298" s="2" t="e">
        <f>((1/$C$2)*($E$2^0.5)*(((A298*B298)/2)/(A298+B298))^(2/3))-'Vazão Terraço'!$I$19</f>
        <v>#DIV/0!</v>
      </c>
      <c r="D298" s="2" t="e">
        <f t="shared" si="61"/>
        <v>#DIV/0!</v>
      </c>
      <c r="E298" s="34"/>
    </row>
    <row r="299" spans="1:5" x14ac:dyDescent="0.2">
      <c r="A299" s="2">
        <f t="shared" si="62"/>
        <v>29.500000000000149</v>
      </c>
      <c r="B299" s="2">
        <f>'Vazão Terraço'!$G$10</f>
        <v>0.7</v>
      </c>
      <c r="C299" s="2" t="e">
        <f>((1/$C$2)*($E$2^0.5)*(((A299*B299)/2)/(A299+B299))^(2/3))-'Vazão Terraço'!$I$19</f>
        <v>#DIV/0!</v>
      </c>
      <c r="D299" s="2" t="e">
        <f t="shared" si="61"/>
        <v>#DIV/0!</v>
      </c>
      <c r="E299" s="34"/>
    </row>
    <row r="300" spans="1:5" x14ac:dyDescent="0.2">
      <c r="A300" s="2">
        <f t="shared" si="62"/>
        <v>29.600000000000151</v>
      </c>
      <c r="B300" s="2">
        <f>'Vazão Terraço'!$G$10</f>
        <v>0.7</v>
      </c>
      <c r="C300" s="2" t="e">
        <f>((1/$C$2)*($E$2^0.5)*(((A300*B300)/2)/(A300+B300))^(2/3))-'Vazão Terraço'!$I$19</f>
        <v>#DIV/0!</v>
      </c>
      <c r="D300" s="2" t="e">
        <f t="shared" si="61"/>
        <v>#DIV/0!</v>
      </c>
      <c r="E300" s="34"/>
    </row>
    <row r="301" spans="1:5" x14ac:dyDescent="0.2">
      <c r="A301" s="2">
        <f t="shared" si="62"/>
        <v>29.700000000000152</v>
      </c>
      <c r="B301" s="2">
        <f>'Vazão Terraço'!$G$10</f>
        <v>0.7</v>
      </c>
      <c r="C301" s="2" t="e">
        <f>((1/$C$2)*($E$2^0.5)*(((A301*B301)/2)/(A301+B301))^(2/3))-'Vazão Terraço'!$I$19</f>
        <v>#DIV/0!</v>
      </c>
      <c r="D301" s="2" t="e">
        <f t="shared" si="61"/>
        <v>#DIV/0!</v>
      </c>
      <c r="E301" s="34"/>
    </row>
    <row r="302" spans="1:5" x14ac:dyDescent="0.2">
      <c r="A302" s="2">
        <f t="shared" si="62"/>
        <v>29.800000000000153</v>
      </c>
      <c r="B302" s="2">
        <f>'Vazão Terraço'!$G$10</f>
        <v>0.7</v>
      </c>
      <c r="C302" s="2" t="e">
        <f>((1/$C$2)*($E$2^0.5)*(((A302*B302)/2)/(A302+B302))^(2/3))-'Vazão Terraço'!$I$19</f>
        <v>#DIV/0!</v>
      </c>
      <c r="D302" s="2" t="e">
        <f t="shared" si="61"/>
        <v>#DIV/0!</v>
      </c>
      <c r="E302" s="34"/>
    </row>
    <row r="303" spans="1:5" x14ac:dyDescent="0.2">
      <c r="A303" s="2">
        <f t="shared" si="62"/>
        <v>29.900000000000155</v>
      </c>
      <c r="B303" s="2">
        <f>'Vazão Terraço'!$G$10</f>
        <v>0.7</v>
      </c>
      <c r="C303" s="2" t="e">
        <f>((1/$C$2)*($E$2^0.5)*(((A303*B303)/2)/(A303+B303))^(2/3))-'Vazão Terraço'!$I$19</f>
        <v>#DIV/0!</v>
      </c>
      <c r="D303" s="2" t="e">
        <f t="shared" si="61"/>
        <v>#DIV/0!</v>
      </c>
      <c r="E303" s="34"/>
    </row>
    <row r="304" spans="1:5" x14ac:dyDescent="0.2">
      <c r="A304" s="2">
        <f t="shared" si="62"/>
        <v>30.000000000000156</v>
      </c>
      <c r="B304" s="2">
        <f>'Vazão Terraço'!$G$10</f>
        <v>0.7</v>
      </c>
      <c r="C304" s="2" t="e">
        <f>((1/$C$2)*($E$2^0.5)*(((A304*B304)/2)/(A304+B304))^(2/3))-'Vazão Terraço'!$I$19</f>
        <v>#DIV/0!</v>
      </c>
      <c r="D304" s="2" t="e">
        <f t="shared" si="61"/>
        <v>#DIV/0!</v>
      </c>
      <c r="E304" s="34"/>
    </row>
    <row r="305" spans="1:5" x14ac:dyDescent="0.2">
      <c r="A305" s="2">
        <f t="shared" si="62"/>
        <v>30.100000000000158</v>
      </c>
      <c r="B305" s="2">
        <f>'Vazão Terraço'!$G$10</f>
        <v>0.7</v>
      </c>
      <c r="C305" s="2" t="e">
        <f>((1/$C$2)*($E$2^0.5)*(((A305*B305)/2)/(A305+B305))^(2/3))-'Vazão Terraço'!$I$19</f>
        <v>#DIV/0!</v>
      </c>
      <c r="D305" s="2" t="e">
        <f t="shared" si="61"/>
        <v>#DIV/0!</v>
      </c>
      <c r="E305" s="34"/>
    </row>
    <row r="306" spans="1:5" x14ac:dyDescent="0.2">
      <c r="A306" s="2">
        <f t="shared" si="62"/>
        <v>30.200000000000159</v>
      </c>
      <c r="B306" s="2">
        <f>'Vazão Terraço'!$G$10</f>
        <v>0.7</v>
      </c>
      <c r="C306" s="2" t="e">
        <f>((1/$C$2)*($E$2^0.5)*(((A306*B306)/2)/(A306+B306))^(2/3))-'Vazão Terraço'!$I$19</f>
        <v>#DIV/0!</v>
      </c>
      <c r="D306" s="2" t="e">
        <f t="shared" si="61"/>
        <v>#DIV/0!</v>
      </c>
      <c r="E306" s="34"/>
    </row>
    <row r="307" spans="1:5" x14ac:dyDescent="0.2">
      <c r="A307" s="2">
        <f t="shared" si="62"/>
        <v>30.300000000000161</v>
      </c>
      <c r="B307" s="2">
        <f>'Vazão Terraço'!$G$10</f>
        <v>0.7</v>
      </c>
      <c r="C307" s="2" t="e">
        <f>((1/$C$2)*($E$2^0.5)*(((A307*B307)/2)/(A307+B307))^(2/3))-'Vazão Terraço'!$I$19</f>
        <v>#DIV/0!</v>
      </c>
      <c r="D307" s="2" t="e">
        <f t="shared" si="61"/>
        <v>#DIV/0!</v>
      </c>
      <c r="E307" s="34"/>
    </row>
    <row r="308" spans="1:5" x14ac:dyDescent="0.2">
      <c r="A308" s="2">
        <f t="shared" si="62"/>
        <v>30.400000000000162</v>
      </c>
      <c r="B308" s="2">
        <f>'Vazão Terraço'!$G$10</f>
        <v>0.7</v>
      </c>
      <c r="C308" s="2" t="e">
        <f>((1/$C$2)*($E$2^0.5)*(((A308*B308)/2)/(A308+B308))^(2/3))-'Vazão Terraço'!$I$19</f>
        <v>#DIV/0!</v>
      </c>
      <c r="D308" s="2" t="e">
        <f t="shared" si="61"/>
        <v>#DIV/0!</v>
      </c>
      <c r="E308" s="34"/>
    </row>
    <row r="309" spans="1:5" x14ac:dyDescent="0.2">
      <c r="A309" s="2">
        <f t="shared" si="62"/>
        <v>30.500000000000163</v>
      </c>
      <c r="B309" s="2">
        <f>'Vazão Terraço'!$G$10</f>
        <v>0.7</v>
      </c>
      <c r="C309" s="2" t="e">
        <f>((1/$C$2)*($E$2^0.5)*(((A309*B309)/2)/(A309+B309))^(2/3))-'Vazão Terraço'!$I$19</f>
        <v>#DIV/0!</v>
      </c>
      <c r="D309" s="2" t="e">
        <f t="shared" si="61"/>
        <v>#DIV/0!</v>
      </c>
      <c r="E309" s="34"/>
    </row>
    <row r="310" spans="1:5" x14ac:dyDescent="0.2">
      <c r="A310" s="2">
        <f t="shared" si="62"/>
        <v>30.600000000000165</v>
      </c>
      <c r="B310" s="2">
        <f>'Vazão Terraço'!$G$10</f>
        <v>0.7</v>
      </c>
      <c r="C310" s="2" t="e">
        <f>((1/$C$2)*($E$2^0.5)*(((A310*B310)/2)/(A310+B310))^(2/3))-'Vazão Terraço'!$I$19</f>
        <v>#DIV/0!</v>
      </c>
      <c r="D310" s="2" t="e">
        <f t="shared" ref="D310:D325" si="63">ABS(C310)</f>
        <v>#DIV/0!</v>
      </c>
      <c r="E310" s="34"/>
    </row>
    <row r="311" spans="1:5" x14ac:dyDescent="0.2">
      <c r="A311" s="2">
        <f t="shared" ref="A311:A326" si="64">A310+0.1</f>
        <v>30.700000000000166</v>
      </c>
      <c r="B311" s="2">
        <f>'Vazão Terraço'!$G$10</f>
        <v>0.7</v>
      </c>
      <c r="C311" s="2" t="e">
        <f>((1/$C$2)*($E$2^0.5)*(((A311*B311)/2)/(A311+B311))^(2/3))-'Vazão Terraço'!$I$19</f>
        <v>#DIV/0!</v>
      </c>
      <c r="D311" s="2" t="e">
        <f t="shared" si="63"/>
        <v>#DIV/0!</v>
      </c>
      <c r="E311" s="34"/>
    </row>
    <row r="312" spans="1:5" x14ac:dyDescent="0.2">
      <c r="A312" s="2">
        <f t="shared" si="64"/>
        <v>30.800000000000168</v>
      </c>
      <c r="B312" s="2">
        <f>'Vazão Terraço'!$G$10</f>
        <v>0.7</v>
      </c>
      <c r="C312" s="2" t="e">
        <f>((1/$C$2)*($E$2^0.5)*(((A312*B312)/2)/(A312+B312))^(2/3))-'Vazão Terraço'!$I$19</f>
        <v>#DIV/0!</v>
      </c>
      <c r="D312" s="2" t="e">
        <f t="shared" si="63"/>
        <v>#DIV/0!</v>
      </c>
      <c r="E312" s="34"/>
    </row>
    <row r="313" spans="1:5" x14ac:dyDescent="0.2">
      <c r="A313" s="2">
        <f t="shared" si="64"/>
        <v>30.900000000000169</v>
      </c>
      <c r="B313" s="2">
        <f>'Vazão Terraço'!$G$10</f>
        <v>0.7</v>
      </c>
      <c r="C313" s="2" t="e">
        <f>((1/$C$2)*($E$2^0.5)*(((A313*B313)/2)/(A313+B313))^(2/3))-'Vazão Terraço'!$I$19</f>
        <v>#DIV/0!</v>
      </c>
      <c r="D313" s="2" t="e">
        <f t="shared" si="63"/>
        <v>#DIV/0!</v>
      </c>
      <c r="E313" s="34"/>
    </row>
    <row r="314" spans="1:5" x14ac:dyDescent="0.2">
      <c r="A314" s="2">
        <f t="shared" si="64"/>
        <v>31.000000000000171</v>
      </c>
      <c r="B314" s="2">
        <f>'Vazão Terraço'!$G$10</f>
        <v>0.7</v>
      </c>
      <c r="C314" s="2" t="e">
        <f>((1/$C$2)*($E$2^0.5)*(((A314*B314)/2)/(A314+B314))^(2/3))-'Vazão Terraço'!$I$19</f>
        <v>#DIV/0!</v>
      </c>
      <c r="D314" s="2" t="e">
        <f t="shared" si="63"/>
        <v>#DIV/0!</v>
      </c>
      <c r="E314" s="34"/>
    </row>
    <row r="315" spans="1:5" x14ac:dyDescent="0.2">
      <c r="A315" s="2">
        <f t="shared" si="64"/>
        <v>31.100000000000172</v>
      </c>
      <c r="B315" s="2">
        <f>'Vazão Terraço'!$G$10</f>
        <v>0.7</v>
      </c>
      <c r="C315" s="2" t="e">
        <f>((1/$C$2)*($E$2^0.5)*(((A315*B315)/2)/(A315+B315))^(2/3))-'Vazão Terraço'!$I$19</f>
        <v>#DIV/0!</v>
      </c>
      <c r="D315" s="2" t="e">
        <f t="shared" si="63"/>
        <v>#DIV/0!</v>
      </c>
      <c r="E315" s="34"/>
    </row>
    <row r="316" spans="1:5" x14ac:dyDescent="0.2">
      <c r="A316" s="2">
        <f t="shared" si="64"/>
        <v>31.200000000000173</v>
      </c>
      <c r="B316" s="2">
        <f>'Vazão Terraço'!$G$10</f>
        <v>0.7</v>
      </c>
      <c r="C316" s="2" t="e">
        <f>((1/$C$2)*($E$2^0.5)*(((A316*B316)/2)/(A316+B316))^(2/3))-'Vazão Terraço'!$I$19</f>
        <v>#DIV/0!</v>
      </c>
      <c r="D316" s="2" t="e">
        <f t="shared" si="63"/>
        <v>#DIV/0!</v>
      </c>
      <c r="E316" s="34"/>
    </row>
    <row r="317" spans="1:5" x14ac:dyDescent="0.2">
      <c r="A317" s="2">
        <f t="shared" si="64"/>
        <v>31.300000000000175</v>
      </c>
      <c r="B317" s="2">
        <f>'Vazão Terraço'!$G$10</f>
        <v>0.7</v>
      </c>
      <c r="C317" s="2" t="e">
        <f>((1/$C$2)*($E$2^0.5)*(((A317*B317)/2)/(A317+B317))^(2/3))-'Vazão Terraço'!$I$19</f>
        <v>#DIV/0!</v>
      </c>
      <c r="D317" s="2" t="e">
        <f t="shared" si="63"/>
        <v>#DIV/0!</v>
      </c>
      <c r="E317" s="34"/>
    </row>
    <row r="318" spans="1:5" x14ac:dyDescent="0.2">
      <c r="A318" s="2">
        <f t="shared" si="64"/>
        <v>31.400000000000176</v>
      </c>
      <c r="B318" s="2">
        <f>'Vazão Terraço'!$G$10</f>
        <v>0.7</v>
      </c>
      <c r="C318" s="2" t="e">
        <f>((1/$C$2)*($E$2^0.5)*(((A318*B318)/2)/(A318+B318))^(2/3))-'Vazão Terraço'!$I$19</f>
        <v>#DIV/0!</v>
      </c>
      <c r="D318" s="2" t="e">
        <f t="shared" si="63"/>
        <v>#DIV/0!</v>
      </c>
      <c r="E318" s="34"/>
    </row>
    <row r="319" spans="1:5" x14ac:dyDescent="0.2">
      <c r="A319" s="2">
        <f t="shared" si="64"/>
        <v>31.500000000000178</v>
      </c>
      <c r="B319" s="2">
        <f>'Vazão Terraço'!$G$10</f>
        <v>0.7</v>
      </c>
      <c r="C319" s="2" t="e">
        <f>((1/$C$2)*($E$2^0.5)*(((A319*B319)/2)/(A319+B319))^(2/3))-'Vazão Terraço'!$I$19</f>
        <v>#DIV/0!</v>
      </c>
      <c r="D319" s="2" t="e">
        <f t="shared" si="63"/>
        <v>#DIV/0!</v>
      </c>
      <c r="E319" s="34"/>
    </row>
    <row r="320" spans="1:5" x14ac:dyDescent="0.2">
      <c r="A320" s="2">
        <f t="shared" si="64"/>
        <v>31.600000000000179</v>
      </c>
      <c r="B320" s="2">
        <f>'Vazão Terraço'!$G$10</f>
        <v>0.7</v>
      </c>
      <c r="C320" s="2" t="e">
        <f>((1/$C$2)*($E$2^0.5)*(((A320*B320)/2)/(A320+B320))^(2/3))-'Vazão Terraço'!$I$19</f>
        <v>#DIV/0!</v>
      </c>
      <c r="D320" s="2" t="e">
        <f t="shared" si="63"/>
        <v>#DIV/0!</v>
      </c>
      <c r="E320" s="34"/>
    </row>
    <row r="321" spans="1:5" x14ac:dyDescent="0.2">
      <c r="A321" s="2">
        <f t="shared" si="64"/>
        <v>31.70000000000018</v>
      </c>
      <c r="B321" s="2">
        <f>'Vazão Terraço'!$G$10</f>
        <v>0.7</v>
      </c>
      <c r="C321" s="2" t="e">
        <f>((1/$C$2)*($E$2^0.5)*(((A321*B321)/2)/(A321+B321))^(2/3))-'Vazão Terraço'!$I$19</f>
        <v>#DIV/0!</v>
      </c>
      <c r="D321" s="2" t="e">
        <f t="shared" si="63"/>
        <v>#DIV/0!</v>
      </c>
      <c r="E321" s="34"/>
    </row>
    <row r="322" spans="1:5" x14ac:dyDescent="0.2">
      <c r="A322" s="2">
        <f t="shared" si="64"/>
        <v>31.800000000000182</v>
      </c>
      <c r="B322" s="2">
        <f>'Vazão Terraço'!$G$10</f>
        <v>0.7</v>
      </c>
      <c r="C322" s="2" t="e">
        <f>((1/$C$2)*($E$2^0.5)*(((A322*B322)/2)/(A322+B322))^(2/3))-'Vazão Terraço'!$I$19</f>
        <v>#DIV/0!</v>
      </c>
      <c r="D322" s="2" t="e">
        <f t="shared" si="63"/>
        <v>#DIV/0!</v>
      </c>
      <c r="E322" s="34"/>
    </row>
    <row r="323" spans="1:5" x14ac:dyDescent="0.2">
      <c r="A323" s="2">
        <f t="shared" si="64"/>
        <v>31.900000000000183</v>
      </c>
      <c r="B323" s="2">
        <f>'Vazão Terraço'!$G$10</f>
        <v>0.7</v>
      </c>
      <c r="C323" s="2" t="e">
        <f>((1/$C$2)*($E$2^0.5)*(((A323*B323)/2)/(A323+B323))^(2/3))-'Vazão Terraço'!$I$19</f>
        <v>#DIV/0!</v>
      </c>
      <c r="D323" s="2" t="e">
        <f t="shared" si="63"/>
        <v>#DIV/0!</v>
      </c>
      <c r="E323" s="34"/>
    </row>
    <row r="324" spans="1:5" x14ac:dyDescent="0.2">
      <c r="A324" s="2">
        <f t="shared" si="64"/>
        <v>32.000000000000185</v>
      </c>
      <c r="B324" s="2">
        <f>'Vazão Terraço'!$G$10</f>
        <v>0.7</v>
      </c>
      <c r="C324" s="2" t="e">
        <f>((1/$C$2)*($E$2^0.5)*(((A324*B324)/2)/(A324+B324))^(2/3))-'Vazão Terraço'!$I$19</f>
        <v>#DIV/0!</v>
      </c>
      <c r="D324" s="2" t="e">
        <f t="shared" si="63"/>
        <v>#DIV/0!</v>
      </c>
      <c r="E324" s="34"/>
    </row>
    <row r="325" spans="1:5" x14ac:dyDescent="0.2">
      <c r="A325" s="2">
        <f t="shared" si="64"/>
        <v>32.100000000000186</v>
      </c>
      <c r="B325" s="2">
        <f>'Vazão Terraço'!$G$10</f>
        <v>0.7</v>
      </c>
      <c r="C325" s="2" t="e">
        <f>((1/$C$2)*($E$2^0.5)*(((A325*B325)/2)/(A325+B325))^(2/3))-'Vazão Terraço'!$I$19</f>
        <v>#DIV/0!</v>
      </c>
      <c r="D325" s="2" t="e">
        <f t="shared" si="63"/>
        <v>#DIV/0!</v>
      </c>
      <c r="E325" s="34"/>
    </row>
    <row r="326" spans="1:5" x14ac:dyDescent="0.2">
      <c r="A326" s="2">
        <f t="shared" si="64"/>
        <v>32.200000000000188</v>
      </c>
      <c r="B326" s="2">
        <f>'Vazão Terraço'!$G$10</f>
        <v>0.7</v>
      </c>
      <c r="C326" s="2" t="e">
        <f>((1/$C$2)*($E$2^0.5)*(((A326*B326)/2)/(A326+B326))^(2/3))-'Vazão Terraço'!$I$19</f>
        <v>#DIV/0!</v>
      </c>
      <c r="D326" s="2" t="e">
        <f t="shared" ref="D326:D341" si="65">ABS(C326)</f>
        <v>#DIV/0!</v>
      </c>
      <c r="E326" s="34"/>
    </row>
    <row r="327" spans="1:5" x14ac:dyDescent="0.2">
      <c r="A327" s="2">
        <f t="shared" ref="A327:A342" si="66">A326+0.1</f>
        <v>32.300000000000189</v>
      </c>
      <c r="B327" s="2">
        <f>'Vazão Terraço'!$G$10</f>
        <v>0.7</v>
      </c>
      <c r="C327" s="2" t="e">
        <f>((1/$C$2)*($E$2^0.5)*(((A327*B327)/2)/(A327+B327))^(2/3))-'Vazão Terraço'!$I$19</f>
        <v>#DIV/0!</v>
      </c>
      <c r="D327" s="2" t="e">
        <f t="shared" si="65"/>
        <v>#DIV/0!</v>
      </c>
      <c r="E327" s="34"/>
    </row>
    <row r="328" spans="1:5" x14ac:dyDescent="0.2">
      <c r="A328" s="2">
        <f t="shared" si="66"/>
        <v>32.40000000000019</v>
      </c>
      <c r="B328" s="2">
        <f>'Vazão Terraço'!$G$10</f>
        <v>0.7</v>
      </c>
      <c r="C328" s="2" t="e">
        <f>((1/$C$2)*($E$2^0.5)*(((A328*B328)/2)/(A328+B328))^(2/3))-'Vazão Terraço'!$I$19</f>
        <v>#DIV/0!</v>
      </c>
      <c r="D328" s="2" t="e">
        <f t="shared" si="65"/>
        <v>#DIV/0!</v>
      </c>
      <c r="E328" s="34"/>
    </row>
    <row r="329" spans="1:5" x14ac:dyDescent="0.2">
      <c r="A329" s="2">
        <f t="shared" si="66"/>
        <v>32.500000000000192</v>
      </c>
      <c r="B329" s="2">
        <f>'Vazão Terraço'!$G$10</f>
        <v>0.7</v>
      </c>
      <c r="C329" s="2" t="e">
        <f>((1/$C$2)*($E$2^0.5)*(((A329*B329)/2)/(A329+B329))^(2/3))-'Vazão Terraço'!$I$19</f>
        <v>#DIV/0!</v>
      </c>
      <c r="D329" s="2" t="e">
        <f t="shared" si="65"/>
        <v>#DIV/0!</v>
      </c>
      <c r="E329" s="34"/>
    </row>
    <row r="330" spans="1:5" x14ac:dyDescent="0.2">
      <c r="A330" s="2">
        <f t="shared" si="66"/>
        <v>32.600000000000193</v>
      </c>
      <c r="B330" s="2">
        <f>'Vazão Terraço'!$G$10</f>
        <v>0.7</v>
      </c>
      <c r="C330" s="2" t="e">
        <f>((1/$C$2)*($E$2^0.5)*(((A330*B330)/2)/(A330+B330))^(2/3))-'Vazão Terraço'!$I$19</f>
        <v>#DIV/0!</v>
      </c>
      <c r="D330" s="2" t="e">
        <f t="shared" si="65"/>
        <v>#DIV/0!</v>
      </c>
      <c r="E330" s="34"/>
    </row>
    <row r="331" spans="1:5" x14ac:dyDescent="0.2">
      <c r="A331" s="2">
        <f t="shared" si="66"/>
        <v>32.700000000000195</v>
      </c>
      <c r="B331" s="2">
        <f>'Vazão Terraço'!$G$10</f>
        <v>0.7</v>
      </c>
      <c r="C331" s="2" t="e">
        <f>((1/$C$2)*($E$2^0.5)*(((A331*B331)/2)/(A331+B331))^(2/3))-'Vazão Terraço'!$I$19</f>
        <v>#DIV/0!</v>
      </c>
      <c r="D331" s="2" t="e">
        <f t="shared" si="65"/>
        <v>#DIV/0!</v>
      </c>
      <c r="E331" s="34"/>
    </row>
    <row r="332" spans="1:5" x14ac:dyDescent="0.2">
      <c r="A332" s="2">
        <f t="shared" si="66"/>
        <v>32.800000000000196</v>
      </c>
      <c r="B332" s="2">
        <f>'Vazão Terraço'!$G$10</f>
        <v>0.7</v>
      </c>
      <c r="C332" s="2" t="e">
        <f>((1/$C$2)*($E$2^0.5)*(((A332*B332)/2)/(A332+B332))^(2/3))-'Vazão Terraço'!$I$19</f>
        <v>#DIV/0!</v>
      </c>
      <c r="D332" s="2" t="e">
        <f t="shared" si="65"/>
        <v>#DIV/0!</v>
      </c>
      <c r="E332" s="34"/>
    </row>
    <row r="333" spans="1:5" x14ac:dyDescent="0.2">
      <c r="A333" s="2">
        <f t="shared" si="66"/>
        <v>32.900000000000198</v>
      </c>
      <c r="B333" s="2">
        <f>'Vazão Terraço'!$G$10</f>
        <v>0.7</v>
      </c>
      <c r="C333" s="2" t="e">
        <f>((1/$C$2)*($E$2^0.5)*(((A333*B333)/2)/(A333+B333))^(2/3))-'Vazão Terraço'!$I$19</f>
        <v>#DIV/0!</v>
      </c>
      <c r="D333" s="2" t="e">
        <f t="shared" si="65"/>
        <v>#DIV/0!</v>
      </c>
      <c r="E333" s="34"/>
    </row>
    <row r="334" spans="1:5" x14ac:dyDescent="0.2">
      <c r="A334" s="2">
        <f t="shared" si="66"/>
        <v>33.000000000000199</v>
      </c>
      <c r="B334" s="2">
        <f>'Vazão Terraço'!$G$10</f>
        <v>0.7</v>
      </c>
      <c r="C334" s="2" t="e">
        <f>((1/$C$2)*($E$2^0.5)*(((A334*B334)/2)/(A334+B334))^(2/3))-'Vazão Terraço'!$I$19</f>
        <v>#DIV/0!</v>
      </c>
      <c r="D334" s="2" t="e">
        <f t="shared" si="65"/>
        <v>#DIV/0!</v>
      </c>
      <c r="E334" s="34"/>
    </row>
    <row r="335" spans="1:5" x14ac:dyDescent="0.2">
      <c r="A335" s="2">
        <f t="shared" si="66"/>
        <v>33.1000000000002</v>
      </c>
      <c r="B335" s="2">
        <f>'Vazão Terraço'!$G$10</f>
        <v>0.7</v>
      </c>
      <c r="C335" s="2" t="e">
        <f>((1/$C$2)*($E$2^0.5)*(((A335*B335)/2)/(A335+B335))^(2/3))-'Vazão Terraço'!$I$19</f>
        <v>#DIV/0!</v>
      </c>
      <c r="D335" s="2" t="e">
        <f t="shared" si="65"/>
        <v>#DIV/0!</v>
      </c>
      <c r="E335" s="34"/>
    </row>
    <row r="336" spans="1:5" x14ac:dyDescent="0.2">
      <c r="A336" s="2">
        <f t="shared" si="66"/>
        <v>33.200000000000202</v>
      </c>
      <c r="B336" s="2">
        <f>'Vazão Terraço'!$G$10</f>
        <v>0.7</v>
      </c>
      <c r="C336" s="2" t="e">
        <f>((1/$C$2)*($E$2^0.5)*(((A336*B336)/2)/(A336+B336))^(2/3))-'Vazão Terraço'!$I$19</f>
        <v>#DIV/0!</v>
      </c>
      <c r="D336" s="2" t="e">
        <f t="shared" si="65"/>
        <v>#DIV/0!</v>
      </c>
      <c r="E336" s="34"/>
    </row>
    <row r="337" spans="1:5" x14ac:dyDescent="0.2">
      <c r="A337" s="2">
        <f t="shared" si="66"/>
        <v>33.300000000000203</v>
      </c>
      <c r="B337" s="2">
        <f>'Vazão Terraço'!$G$10</f>
        <v>0.7</v>
      </c>
      <c r="C337" s="2" t="e">
        <f>((1/$C$2)*($E$2^0.5)*(((A337*B337)/2)/(A337+B337))^(2/3))-'Vazão Terraço'!$I$19</f>
        <v>#DIV/0!</v>
      </c>
      <c r="D337" s="2" t="e">
        <f t="shared" si="65"/>
        <v>#DIV/0!</v>
      </c>
      <c r="E337" s="34"/>
    </row>
    <row r="338" spans="1:5" x14ac:dyDescent="0.2">
      <c r="A338" s="2">
        <f t="shared" si="66"/>
        <v>33.400000000000205</v>
      </c>
      <c r="B338" s="2">
        <f>'Vazão Terraço'!$G$10</f>
        <v>0.7</v>
      </c>
      <c r="C338" s="2" t="e">
        <f>((1/$C$2)*($E$2^0.5)*(((A338*B338)/2)/(A338+B338))^(2/3))-'Vazão Terraço'!$I$19</f>
        <v>#DIV/0!</v>
      </c>
      <c r="D338" s="2" t="e">
        <f t="shared" si="65"/>
        <v>#DIV/0!</v>
      </c>
      <c r="E338" s="34"/>
    </row>
    <row r="339" spans="1:5" x14ac:dyDescent="0.2">
      <c r="A339" s="2">
        <f t="shared" si="66"/>
        <v>33.500000000000206</v>
      </c>
      <c r="B339" s="2">
        <f>'Vazão Terraço'!$G$10</f>
        <v>0.7</v>
      </c>
      <c r="C339" s="2" t="e">
        <f>((1/$C$2)*($E$2^0.5)*(((A339*B339)/2)/(A339+B339))^(2/3))-'Vazão Terraço'!$I$19</f>
        <v>#DIV/0!</v>
      </c>
      <c r="D339" s="2" t="e">
        <f t="shared" si="65"/>
        <v>#DIV/0!</v>
      </c>
      <c r="E339" s="34"/>
    </row>
    <row r="340" spans="1:5" x14ac:dyDescent="0.2">
      <c r="A340" s="2">
        <f t="shared" si="66"/>
        <v>33.600000000000207</v>
      </c>
      <c r="B340" s="2">
        <f>'Vazão Terraço'!$G$10</f>
        <v>0.7</v>
      </c>
      <c r="C340" s="2" t="e">
        <f>((1/$C$2)*($E$2^0.5)*(((A340*B340)/2)/(A340+B340))^(2/3))-'Vazão Terraço'!$I$19</f>
        <v>#DIV/0!</v>
      </c>
      <c r="D340" s="2" t="e">
        <f t="shared" si="65"/>
        <v>#DIV/0!</v>
      </c>
      <c r="E340" s="34"/>
    </row>
    <row r="341" spans="1:5" x14ac:dyDescent="0.2">
      <c r="A341" s="2">
        <f t="shared" si="66"/>
        <v>33.700000000000209</v>
      </c>
      <c r="B341" s="2">
        <f>'Vazão Terraço'!$G$10</f>
        <v>0.7</v>
      </c>
      <c r="C341" s="2" t="e">
        <f>((1/$C$2)*($E$2^0.5)*(((A341*B341)/2)/(A341+B341))^(2/3))-'Vazão Terraço'!$I$19</f>
        <v>#DIV/0!</v>
      </c>
      <c r="D341" s="2" t="e">
        <f t="shared" si="65"/>
        <v>#DIV/0!</v>
      </c>
      <c r="E341" s="34"/>
    </row>
    <row r="342" spans="1:5" x14ac:dyDescent="0.2">
      <c r="A342" s="2">
        <f t="shared" si="66"/>
        <v>33.80000000000021</v>
      </c>
      <c r="B342" s="2">
        <f>'Vazão Terraço'!$G$10</f>
        <v>0.7</v>
      </c>
      <c r="C342" s="2" t="e">
        <f>((1/$C$2)*($E$2^0.5)*(((A342*B342)/2)/(A342+B342))^(2/3))-'Vazão Terraço'!$I$19</f>
        <v>#DIV/0!</v>
      </c>
      <c r="D342" s="2" t="e">
        <f t="shared" ref="D342:D357" si="67">ABS(C342)</f>
        <v>#DIV/0!</v>
      </c>
      <c r="E342" s="34"/>
    </row>
    <row r="343" spans="1:5" x14ac:dyDescent="0.2">
      <c r="A343" s="2">
        <f t="shared" ref="A343:A358" si="68">A342+0.1</f>
        <v>33.900000000000212</v>
      </c>
      <c r="B343" s="2">
        <f>'Vazão Terraço'!$G$10</f>
        <v>0.7</v>
      </c>
      <c r="C343" s="2" t="e">
        <f>((1/$C$2)*($E$2^0.5)*(((A343*B343)/2)/(A343+B343))^(2/3))-'Vazão Terraço'!$I$19</f>
        <v>#DIV/0!</v>
      </c>
      <c r="D343" s="2" t="e">
        <f t="shared" si="67"/>
        <v>#DIV/0!</v>
      </c>
      <c r="E343" s="34"/>
    </row>
    <row r="344" spans="1:5" x14ac:dyDescent="0.2">
      <c r="A344" s="2">
        <f t="shared" si="68"/>
        <v>34.000000000000213</v>
      </c>
      <c r="B344" s="2">
        <f>'Vazão Terraço'!$G$10</f>
        <v>0.7</v>
      </c>
      <c r="C344" s="2" t="e">
        <f>((1/$C$2)*($E$2^0.5)*(((A344*B344)/2)/(A344+B344))^(2/3))-'Vazão Terraço'!$I$19</f>
        <v>#DIV/0!</v>
      </c>
      <c r="D344" s="2" t="e">
        <f t="shared" si="67"/>
        <v>#DIV/0!</v>
      </c>
      <c r="E344" s="34"/>
    </row>
    <row r="345" spans="1:5" x14ac:dyDescent="0.2">
      <c r="A345" s="2">
        <f t="shared" si="68"/>
        <v>34.100000000000215</v>
      </c>
      <c r="B345" s="2">
        <f>'Vazão Terraço'!$G$10</f>
        <v>0.7</v>
      </c>
      <c r="C345" s="2" t="e">
        <f>((1/$C$2)*($E$2^0.5)*(((A345*B345)/2)/(A345+B345))^(2/3))-'Vazão Terraço'!$I$19</f>
        <v>#DIV/0!</v>
      </c>
      <c r="D345" s="2" t="e">
        <f t="shared" si="67"/>
        <v>#DIV/0!</v>
      </c>
      <c r="E345" s="34"/>
    </row>
    <row r="346" spans="1:5" x14ac:dyDescent="0.2">
      <c r="A346" s="2">
        <f t="shared" si="68"/>
        <v>34.200000000000216</v>
      </c>
      <c r="B346" s="2">
        <f>'Vazão Terraço'!$G$10</f>
        <v>0.7</v>
      </c>
      <c r="C346" s="2" t="e">
        <f>((1/$C$2)*($E$2^0.5)*(((A346*B346)/2)/(A346+B346))^(2/3))-'Vazão Terraço'!$I$19</f>
        <v>#DIV/0!</v>
      </c>
      <c r="D346" s="2" t="e">
        <f t="shared" si="67"/>
        <v>#DIV/0!</v>
      </c>
      <c r="E346" s="34"/>
    </row>
    <row r="347" spans="1:5" x14ac:dyDescent="0.2">
      <c r="A347" s="2">
        <f t="shared" si="68"/>
        <v>34.300000000000217</v>
      </c>
      <c r="B347" s="2">
        <f>'Vazão Terraço'!$G$10</f>
        <v>0.7</v>
      </c>
      <c r="C347" s="2" t="e">
        <f>((1/$C$2)*($E$2^0.5)*(((A347*B347)/2)/(A347+B347))^(2/3))-'Vazão Terraço'!$I$19</f>
        <v>#DIV/0!</v>
      </c>
      <c r="D347" s="2" t="e">
        <f t="shared" si="67"/>
        <v>#DIV/0!</v>
      </c>
      <c r="E347" s="34"/>
    </row>
    <row r="348" spans="1:5" x14ac:dyDescent="0.2">
      <c r="A348" s="2">
        <f t="shared" si="68"/>
        <v>34.400000000000219</v>
      </c>
      <c r="B348" s="2">
        <f>'Vazão Terraço'!$G$10</f>
        <v>0.7</v>
      </c>
      <c r="C348" s="2" t="e">
        <f>((1/$C$2)*($E$2^0.5)*(((A348*B348)/2)/(A348+B348))^(2/3))-'Vazão Terraço'!$I$19</f>
        <v>#DIV/0!</v>
      </c>
      <c r="D348" s="2" t="e">
        <f t="shared" si="67"/>
        <v>#DIV/0!</v>
      </c>
      <c r="E348" s="34"/>
    </row>
    <row r="349" spans="1:5" x14ac:dyDescent="0.2">
      <c r="A349" s="2">
        <f t="shared" si="68"/>
        <v>34.50000000000022</v>
      </c>
      <c r="B349" s="2">
        <f>'Vazão Terraço'!$G$10</f>
        <v>0.7</v>
      </c>
      <c r="C349" s="2" t="e">
        <f>((1/$C$2)*($E$2^0.5)*(((A349*B349)/2)/(A349+B349))^(2/3))-'Vazão Terraço'!$I$19</f>
        <v>#DIV/0!</v>
      </c>
      <c r="D349" s="2" t="e">
        <f t="shared" si="67"/>
        <v>#DIV/0!</v>
      </c>
      <c r="E349" s="34"/>
    </row>
    <row r="350" spans="1:5" x14ac:dyDescent="0.2">
      <c r="A350" s="2">
        <f t="shared" si="68"/>
        <v>34.600000000000222</v>
      </c>
      <c r="B350" s="2">
        <f>'Vazão Terraço'!$G$10</f>
        <v>0.7</v>
      </c>
      <c r="C350" s="2" t="e">
        <f>((1/$C$2)*($E$2^0.5)*(((A350*B350)/2)/(A350+B350))^(2/3))-'Vazão Terraço'!$I$19</f>
        <v>#DIV/0!</v>
      </c>
      <c r="D350" s="2" t="e">
        <f t="shared" si="67"/>
        <v>#DIV/0!</v>
      </c>
      <c r="E350" s="34"/>
    </row>
    <row r="351" spans="1:5" x14ac:dyDescent="0.2">
      <c r="A351" s="2">
        <f t="shared" si="68"/>
        <v>34.700000000000223</v>
      </c>
      <c r="B351" s="2">
        <f>'Vazão Terraço'!$G$10</f>
        <v>0.7</v>
      </c>
      <c r="C351" s="2" t="e">
        <f>((1/$C$2)*($E$2^0.5)*(((A351*B351)/2)/(A351+B351))^(2/3))-'Vazão Terraço'!$I$19</f>
        <v>#DIV/0!</v>
      </c>
      <c r="D351" s="2" t="e">
        <f t="shared" si="67"/>
        <v>#DIV/0!</v>
      </c>
      <c r="E351" s="34"/>
    </row>
    <row r="352" spans="1:5" x14ac:dyDescent="0.2">
      <c r="A352" s="2">
        <f t="shared" si="68"/>
        <v>34.800000000000225</v>
      </c>
      <c r="B352" s="2">
        <f>'Vazão Terraço'!$G$10</f>
        <v>0.7</v>
      </c>
      <c r="C352" s="2" t="e">
        <f>((1/$C$2)*($E$2^0.5)*(((A352*B352)/2)/(A352+B352))^(2/3))-'Vazão Terraço'!$I$19</f>
        <v>#DIV/0!</v>
      </c>
      <c r="D352" s="2" t="e">
        <f t="shared" si="67"/>
        <v>#DIV/0!</v>
      </c>
      <c r="E352" s="34"/>
    </row>
    <row r="353" spans="1:5" x14ac:dyDescent="0.2">
      <c r="A353" s="2">
        <f t="shared" si="68"/>
        <v>34.900000000000226</v>
      </c>
      <c r="B353" s="2">
        <f>'Vazão Terraço'!$G$10</f>
        <v>0.7</v>
      </c>
      <c r="C353" s="2" t="e">
        <f>((1/$C$2)*($E$2^0.5)*(((A353*B353)/2)/(A353+B353))^(2/3))-'Vazão Terraço'!$I$19</f>
        <v>#DIV/0!</v>
      </c>
      <c r="D353" s="2" t="e">
        <f t="shared" si="67"/>
        <v>#DIV/0!</v>
      </c>
      <c r="E353" s="34"/>
    </row>
    <row r="354" spans="1:5" x14ac:dyDescent="0.2">
      <c r="A354" s="2">
        <f t="shared" si="68"/>
        <v>35.000000000000227</v>
      </c>
      <c r="B354" s="2">
        <f>'Vazão Terraço'!$G$10</f>
        <v>0.7</v>
      </c>
      <c r="C354" s="2" t="e">
        <f>((1/$C$2)*($E$2^0.5)*(((A354*B354)/2)/(A354+B354))^(2/3))-'Vazão Terraço'!$I$19</f>
        <v>#DIV/0!</v>
      </c>
      <c r="D354" s="2" t="e">
        <f t="shared" si="67"/>
        <v>#DIV/0!</v>
      </c>
      <c r="E354" s="34"/>
    </row>
    <row r="355" spans="1:5" x14ac:dyDescent="0.2">
      <c r="A355" s="2">
        <f t="shared" si="68"/>
        <v>35.100000000000229</v>
      </c>
      <c r="B355" s="2">
        <f>'Vazão Terraço'!$G$10</f>
        <v>0.7</v>
      </c>
      <c r="C355" s="2" t="e">
        <f>((1/$C$2)*($E$2^0.5)*(((A355*B355)/2)/(A355+B355))^(2/3))-'Vazão Terraço'!$I$19</f>
        <v>#DIV/0!</v>
      </c>
      <c r="D355" s="2" t="e">
        <f t="shared" si="67"/>
        <v>#DIV/0!</v>
      </c>
      <c r="E355" s="34"/>
    </row>
    <row r="356" spans="1:5" x14ac:dyDescent="0.2">
      <c r="A356" s="2">
        <f t="shared" si="68"/>
        <v>35.20000000000023</v>
      </c>
      <c r="B356" s="2">
        <f>'Vazão Terraço'!$G$10</f>
        <v>0.7</v>
      </c>
      <c r="C356" s="2" t="e">
        <f>((1/$C$2)*($E$2^0.5)*(((A356*B356)/2)/(A356+B356))^(2/3))-'Vazão Terraço'!$I$19</f>
        <v>#DIV/0!</v>
      </c>
      <c r="D356" s="2" t="e">
        <f t="shared" si="67"/>
        <v>#DIV/0!</v>
      </c>
      <c r="E356" s="34"/>
    </row>
    <row r="357" spans="1:5" x14ac:dyDescent="0.2">
      <c r="A357" s="2">
        <f t="shared" si="68"/>
        <v>35.300000000000232</v>
      </c>
      <c r="B357" s="2">
        <f>'Vazão Terraço'!$G$10</f>
        <v>0.7</v>
      </c>
      <c r="C357" s="2" t="e">
        <f>((1/$C$2)*($E$2^0.5)*(((A357*B357)/2)/(A357+B357))^(2/3))-'Vazão Terraço'!$I$19</f>
        <v>#DIV/0!</v>
      </c>
      <c r="D357" s="2" t="e">
        <f t="shared" si="67"/>
        <v>#DIV/0!</v>
      </c>
      <c r="E357" s="34"/>
    </row>
    <row r="358" spans="1:5" x14ac:dyDescent="0.2">
      <c r="A358" s="2">
        <f t="shared" si="68"/>
        <v>35.400000000000233</v>
      </c>
      <c r="B358" s="2">
        <f>'Vazão Terraço'!$G$10</f>
        <v>0.7</v>
      </c>
      <c r="C358" s="2" t="e">
        <f>((1/$C$2)*($E$2^0.5)*(((A358*B358)/2)/(A358+B358))^(2/3))-'Vazão Terraço'!$I$19</f>
        <v>#DIV/0!</v>
      </c>
      <c r="D358" s="2" t="e">
        <f t="shared" ref="D358:D373" si="69">ABS(C358)</f>
        <v>#DIV/0!</v>
      </c>
      <c r="E358" s="34"/>
    </row>
    <row r="359" spans="1:5" x14ac:dyDescent="0.2">
      <c r="A359" s="2">
        <f t="shared" ref="A359:A374" si="70">A358+0.1</f>
        <v>35.500000000000234</v>
      </c>
      <c r="B359" s="2">
        <f>'Vazão Terraço'!$G$10</f>
        <v>0.7</v>
      </c>
      <c r="C359" s="2" t="e">
        <f>((1/$C$2)*($E$2^0.5)*(((A359*B359)/2)/(A359+B359))^(2/3))-'Vazão Terraço'!$I$19</f>
        <v>#DIV/0!</v>
      </c>
      <c r="D359" s="2" t="e">
        <f t="shared" si="69"/>
        <v>#DIV/0!</v>
      </c>
      <c r="E359" s="34"/>
    </row>
    <row r="360" spans="1:5" x14ac:dyDescent="0.2">
      <c r="A360" s="2">
        <f t="shared" si="70"/>
        <v>35.600000000000236</v>
      </c>
      <c r="B360" s="2">
        <f>'Vazão Terraço'!$G$10</f>
        <v>0.7</v>
      </c>
      <c r="C360" s="2" t="e">
        <f>((1/$C$2)*($E$2^0.5)*(((A360*B360)/2)/(A360+B360))^(2/3))-'Vazão Terraço'!$I$19</f>
        <v>#DIV/0!</v>
      </c>
      <c r="D360" s="2" t="e">
        <f t="shared" si="69"/>
        <v>#DIV/0!</v>
      </c>
      <c r="E360" s="34"/>
    </row>
    <row r="361" spans="1:5" x14ac:dyDescent="0.2">
      <c r="A361" s="2">
        <f t="shared" si="70"/>
        <v>35.700000000000237</v>
      </c>
      <c r="B361" s="2">
        <f>'Vazão Terraço'!$G$10</f>
        <v>0.7</v>
      </c>
      <c r="C361" s="2" t="e">
        <f>((1/$C$2)*($E$2^0.5)*(((A361*B361)/2)/(A361+B361))^(2/3))-'Vazão Terraço'!$I$19</f>
        <v>#DIV/0!</v>
      </c>
      <c r="D361" s="2" t="e">
        <f t="shared" si="69"/>
        <v>#DIV/0!</v>
      </c>
      <c r="E361" s="34"/>
    </row>
    <row r="362" spans="1:5" x14ac:dyDescent="0.2">
      <c r="A362" s="2">
        <f t="shared" si="70"/>
        <v>35.800000000000239</v>
      </c>
      <c r="B362" s="2">
        <f>'Vazão Terraço'!$G$10</f>
        <v>0.7</v>
      </c>
      <c r="C362" s="2" t="e">
        <f>((1/$C$2)*($E$2^0.5)*(((A362*B362)/2)/(A362+B362))^(2/3))-'Vazão Terraço'!$I$19</f>
        <v>#DIV/0!</v>
      </c>
      <c r="D362" s="2" t="e">
        <f t="shared" si="69"/>
        <v>#DIV/0!</v>
      </c>
      <c r="E362" s="34"/>
    </row>
    <row r="363" spans="1:5" x14ac:dyDescent="0.2">
      <c r="A363" s="2">
        <f t="shared" si="70"/>
        <v>35.90000000000024</v>
      </c>
      <c r="B363" s="2">
        <f>'Vazão Terraço'!$G$10</f>
        <v>0.7</v>
      </c>
      <c r="C363" s="2" t="e">
        <f>((1/$C$2)*($E$2^0.5)*(((A363*B363)/2)/(A363+B363))^(2/3))-'Vazão Terraço'!$I$19</f>
        <v>#DIV/0!</v>
      </c>
      <c r="D363" s="2" t="e">
        <f t="shared" si="69"/>
        <v>#DIV/0!</v>
      </c>
      <c r="E363" s="34"/>
    </row>
    <row r="364" spans="1:5" x14ac:dyDescent="0.2">
      <c r="A364" s="2">
        <f t="shared" si="70"/>
        <v>36.000000000000242</v>
      </c>
      <c r="B364" s="2">
        <f>'Vazão Terraço'!$G$10</f>
        <v>0.7</v>
      </c>
      <c r="C364" s="2" t="e">
        <f>((1/$C$2)*($E$2^0.5)*(((A364*B364)/2)/(A364+B364))^(2/3))-'Vazão Terraço'!$I$19</f>
        <v>#DIV/0!</v>
      </c>
      <c r="D364" s="2" t="e">
        <f t="shared" si="69"/>
        <v>#DIV/0!</v>
      </c>
      <c r="E364" s="34"/>
    </row>
    <row r="365" spans="1:5" x14ac:dyDescent="0.2">
      <c r="A365" s="2">
        <f t="shared" si="70"/>
        <v>36.100000000000243</v>
      </c>
      <c r="B365" s="2">
        <f>'Vazão Terraço'!$G$10</f>
        <v>0.7</v>
      </c>
      <c r="C365" s="2" t="e">
        <f>((1/$C$2)*($E$2^0.5)*(((A365*B365)/2)/(A365+B365))^(2/3))-'Vazão Terraço'!$I$19</f>
        <v>#DIV/0!</v>
      </c>
      <c r="D365" s="2" t="e">
        <f t="shared" si="69"/>
        <v>#DIV/0!</v>
      </c>
      <c r="E365" s="34"/>
    </row>
    <row r="366" spans="1:5" x14ac:dyDescent="0.2">
      <c r="A366" s="2">
        <f t="shared" si="70"/>
        <v>36.200000000000244</v>
      </c>
      <c r="B366" s="2">
        <f>'Vazão Terraço'!$G$10</f>
        <v>0.7</v>
      </c>
      <c r="C366" s="2" t="e">
        <f>((1/$C$2)*($E$2^0.5)*(((A366*B366)/2)/(A366+B366))^(2/3))-'Vazão Terraço'!$I$19</f>
        <v>#DIV/0!</v>
      </c>
      <c r="D366" s="2" t="e">
        <f t="shared" si="69"/>
        <v>#DIV/0!</v>
      </c>
      <c r="E366" s="34"/>
    </row>
    <row r="367" spans="1:5" x14ac:dyDescent="0.2">
      <c r="A367" s="2">
        <f t="shared" si="70"/>
        <v>36.300000000000246</v>
      </c>
      <c r="B367" s="2">
        <f>'Vazão Terraço'!$G$10</f>
        <v>0.7</v>
      </c>
      <c r="C367" s="2" t="e">
        <f>((1/$C$2)*($E$2^0.5)*(((A367*B367)/2)/(A367+B367))^(2/3))-'Vazão Terraço'!$I$19</f>
        <v>#DIV/0!</v>
      </c>
      <c r="D367" s="2" t="e">
        <f t="shared" si="69"/>
        <v>#DIV/0!</v>
      </c>
      <c r="E367" s="34"/>
    </row>
    <row r="368" spans="1:5" x14ac:dyDescent="0.2">
      <c r="A368" s="2">
        <f t="shared" si="70"/>
        <v>36.400000000000247</v>
      </c>
      <c r="B368" s="2">
        <f>'Vazão Terraço'!$G$10</f>
        <v>0.7</v>
      </c>
      <c r="C368" s="2" t="e">
        <f>((1/$C$2)*($E$2^0.5)*(((A368*B368)/2)/(A368+B368))^(2/3))-'Vazão Terraço'!$I$19</f>
        <v>#DIV/0!</v>
      </c>
      <c r="D368" s="2" t="e">
        <f t="shared" si="69"/>
        <v>#DIV/0!</v>
      </c>
      <c r="E368" s="34"/>
    </row>
    <row r="369" spans="1:5" x14ac:dyDescent="0.2">
      <c r="A369" s="2">
        <f t="shared" si="70"/>
        <v>36.500000000000249</v>
      </c>
      <c r="B369" s="2">
        <f>'Vazão Terraço'!$G$10</f>
        <v>0.7</v>
      </c>
      <c r="C369" s="2" t="e">
        <f>((1/$C$2)*($E$2^0.5)*(((A369*B369)/2)/(A369+B369))^(2/3))-'Vazão Terraço'!$I$19</f>
        <v>#DIV/0!</v>
      </c>
      <c r="D369" s="2" t="e">
        <f t="shared" si="69"/>
        <v>#DIV/0!</v>
      </c>
      <c r="E369" s="34"/>
    </row>
    <row r="370" spans="1:5" x14ac:dyDescent="0.2">
      <c r="A370" s="2">
        <f t="shared" si="70"/>
        <v>36.60000000000025</v>
      </c>
      <c r="B370" s="2">
        <f>'Vazão Terraço'!$G$10</f>
        <v>0.7</v>
      </c>
      <c r="C370" s="2" t="e">
        <f>((1/$C$2)*($E$2^0.5)*(((A370*B370)/2)/(A370+B370))^(2/3))-'Vazão Terraço'!$I$19</f>
        <v>#DIV/0!</v>
      </c>
      <c r="D370" s="2" t="e">
        <f t="shared" si="69"/>
        <v>#DIV/0!</v>
      </c>
      <c r="E370" s="34"/>
    </row>
    <row r="371" spans="1:5" x14ac:dyDescent="0.2">
      <c r="A371" s="2">
        <f t="shared" si="70"/>
        <v>36.700000000000252</v>
      </c>
      <c r="B371" s="2">
        <f>'Vazão Terraço'!$G$10</f>
        <v>0.7</v>
      </c>
      <c r="C371" s="2" t="e">
        <f>((1/$C$2)*($E$2^0.5)*(((A371*B371)/2)/(A371+B371))^(2/3))-'Vazão Terraço'!$I$19</f>
        <v>#DIV/0!</v>
      </c>
      <c r="D371" s="2" t="e">
        <f t="shared" si="69"/>
        <v>#DIV/0!</v>
      </c>
      <c r="E371" s="34"/>
    </row>
    <row r="372" spans="1:5" x14ac:dyDescent="0.2">
      <c r="A372" s="2">
        <f t="shared" si="70"/>
        <v>36.800000000000253</v>
      </c>
      <c r="B372" s="2">
        <f>'Vazão Terraço'!$G$10</f>
        <v>0.7</v>
      </c>
      <c r="C372" s="2" t="e">
        <f>((1/$C$2)*($E$2^0.5)*(((A372*B372)/2)/(A372+B372))^(2/3))-'Vazão Terraço'!$I$19</f>
        <v>#DIV/0!</v>
      </c>
      <c r="D372" s="2" t="e">
        <f t="shared" si="69"/>
        <v>#DIV/0!</v>
      </c>
      <c r="E372" s="34"/>
    </row>
    <row r="373" spans="1:5" x14ac:dyDescent="0.2">
      <c r="A373" s="2">
        <f t="shared" si="70"/>
        <v>36.900000000000254</v>
      </c>
      <c r="B373" s="2">
        <f>'Vazão Terraço'!$G$10</f>
        <v>0.7</v>
      </c>
      <c r="C373" s="2" t="e">
        <f>((1/$C$2)*($E$2^0.5)*(((A373*B373)/2)/(A373+B373))^(2/3))-'Vazão Terraço'!$I$19</f>
        <v>#DIV/0!</v>
      </c>
      <c r="D373" s="2" t="e">
        <f t="shared" si="69"/>
        <v>#DIV/0!</v>
      </c>
      <c r="E373" s="34"/>
    </row>
    <row r="374" spans="1:5" x14ac:dyDescent="0.2">
      <c r="A374" s="2">
        <f t="shared" si="70"/>
        <v>37.000000000000256</v>
      </c>
      <c r="B374" s="2">
        <f>'Vazão Terraço'!$G$10</f>
        <v>0.7</v>
      </c>
      <c r="C374" s="2" t="e">
        <f>((1/$C$2)*($E$2^0.5)*(((A374*B374)/2)/(A374+B374))^(2/3))-'Vazão Terraço'!$I$19</f>
        <v>#DIV/0!</v>
      </c>
      <c r="D374" s="2" t="e">
        <f t="shared" ref="D374:D389" si="71">ABS(C374)</f>
        <v>#DIV/0!</v>
      </c>
      <c r="E374" s="34"/>
    </row>
    <row r="375" spans="1:5" x14ac:dyDescent="0.2">
      <c r="A375" s="2">
        <f t="shared" ref="A375:A390" si="72">A374+0.1</f>
        <v>37.100000000000257</v>
      </c>
      <c r="B375" s="2">
        <f>'Vazão Terraço'!$G$10</f>
        <v>0.7</v>
      </c>
      <c r="C375" s="2" t="e">
        <f>((1/$C$2)*($E$2^0.5)*(((A375*B375)/2)/(A375+B375))^(2/3))-'Vazão Terraço'!$I$19</f>
        <v>#DIV/0!</v>
      </c>
      <c r="D375" s="2" t="e">
        <f t="shared" si="71"/>
        <v>#DIV/0!</v>
      </c>
      <c r="E375" s="34"/>
    </row>
    <row r="376" spans="1:5" x14ac:dyDescent="0.2">
      <c r="A376" s="2">
        <f t="shared" si="72"/>
        <v>37.200000000000259</v>
      </c>
      <c r="B376" s="2">
        <f>'Vazão Terraço'!$G$10</f>
        <v>0.7</v>
      </c>
      <c r="C376" s="2" t="e">
        <f>((1/$C$2)*($E$2^0.5)*(((A376*B376)/2)/(A376+B376))^(2/3))-'Vazão Terraço'!$I$19</f>
        <v>#DIV/0!</v>
      </c>
      <c r="D376" s="2" t="e">
        <f t="shared" si="71"/>
        <v>#DIV/0!</v>
      </c>
      <c r="E376" s="34"/>
    </row>
    <row r="377" spans="1:5" x14ac:dyDescent="0.2">
      <c r="A377" s="2">
        <f t="shared" si="72"/>
        <v>37.30000000000026</v>
      </c>
      <c r="B377" s="2">
        <f>'Vazão Terraço'!$G$10</f>
        <v>0.7</v>
      </c>
      <c r="C377" s="2" t="e">
        <f>((1/$C$2)*($E$2^0.5)*(((A377*B377)/2)/(A377+B377))^(2/3))-'Vazão Terraço'!$I$19</f>
        <v>#DIV/0!</v>
      </c>
      <c r="D377" s="2" t="e">
        <f t="shared" si="71"/>
        <v>#DIV/0!</v>
      </c>
      <c r="E377" s="34"/>
    </row>
    <row r="378" spans="1:5" x14ac:dyDescent="0.2">
      <c r="A378" s="2">
        <f t="shared" si="72"/>
        <v>37.400000000000261</v>
      </c>
      <c r="B378" s="2">
        <f>'Vazão Terraço'!$G$10</f>
        <v>0.7</v>
      </c>
      <c r="C378" s="2" t="e">
        <f>((1/$C$2)*($E$2^0.5)*(((A378*B378)/2)/(A378+B378))^(2/3))-'Vazão Terraço'!$I$19</f>
        <v>#DIV/0!</v>
      </c>
      <c r="D378" s="2" t="e">
        <f t="shared" si="71"/>
        <v>#DIV/0!</v>
      </c>
      <c r="E378" s="34"/>
    </row>
    <row r="379" spans="1:5" x14ac:dyDescent="0.2">
      <c r="A379" s="2">
        <f t="shared" si="72"/>
        <v>37.500000000000263</v>
      </c>
      <c r="B379" s="2">
        <f>'Vazão Terraço'!$G$10</f>
        <v>0.7</v>
      </c>
      <c r="C379" s="2" t="e">
        <f>((1/$C$2)*($E$2^0.5)*(((A379*B379)/2)/(A379+B379))^(2/3))-'Vazão Terraço'!$I$19</f>
        <v>#DIV/0!</v>
      </c>
      <c r="D379" s="2" t="e">
        <f t="shared" si="71"/>
        <v>#DIV/0!</v>
      </c>
      <c r="E379" s="34"/>
    </row>
    <row r="380" spans="1:5" x14ac:dyDescent="0.2">
      <c r="A380" s="2">
        <f t="shared" si="72"/>
        <v>37.600000000000264</v>
      </c>
      <c r="B380" s="2">
        <f>'Vazão Terraço'!$G$10</f>
        <v>0.7</v>
      </c>
      <c r="C380" s="2" t="e">
        <f>((1/$C$2)*($E$2^0.5)*(((A380*B380)/2)/(A380+B380))^(2/3))-'Vazão Terraço'!$I$19</f>
        <v>#DIV/0!</v>
      </c>
      <c r="D380" s="2" t="e">
        <f t="shared" si="71"/>
        <v>#DIV/0!</v>
      </c>
      <c r="E380" s="34"/>
    </row>
    <row r="381" spans="1:5" x14ac:dyDescent="0.2">
      <c r="A381" s="2">
        <f t="shared" si="72"/>
        <v>37.700000000000266</v>
      </c>
      <c r="B381" s="2">
        <f>'Vazão Terraço'!$G$10</f>
        <v>0.7</v>
      </c>
      <c r="C381" s="2" t="e">
        <f>((1/$C$2)*($E$2^0.5)*(((A381*B381)/2)/(A381+B381))^(2/3))-'Vazão Terraço'!$I$19</f>
        <v>#DIV/0!</v>
      </c>
      <c r="D381" s="2" t="e">
        <f t="shared" si="71"/>
        <v>#DIV/0!</v>
      </c>
      <c r="E381" s="34"/>
    </row>
    <row r="382" spans="1:5" x14ac:dyDescent="0.2">
      <c r="A382" s="2">
        <f t="shared" si="72"/>
        <v>37.800000000000267</v>
      </c>
      <c r="B382" s="2">
        <f>'Vazão Terraço'!$G$10</f>
        <v>0.7</v>
      </c>
      <c r="C382" s="2" t="e">
        <f>((1/$C$2)*($E$2^0.5)*(((A382*B382)/2)/(A382+B382))^(2/3))-'Vazão Terraço'!$I$19</f>
        <v>#DIV/0!</v>
      </c>
      <c r="D382" s="2" t="e">
        <f t="shared" si="71"/>
        <v>#DIV/0!</v>
      </c>
      <c r="E382" s="34"/>
    </row>
    <row r="383" spans="1:5" x14ac:dyDescent="0.2">
      <c r="A383" s="2">
        <f t="shared" si="72"/>
        <v>37.900000000000269</v>
      </c>
      <c r="B383" s="2">
        <f>'Vazão Terraço'!$G$10</f>
        <v>0.7</v>
      </c>
      <c r="C383" s="2" t="e">
        <f>((1/$C$2)*($E$2^0.5)*(((A383*B383)/2)/(A383+B383))^(2/3))-'Vazão Terraço'!$I$19</f>
        <v>#DIV/0!</v>
      </c>
      <c r="D383" s="2" t="e">
        <f t="shared" si="71"/>
        <v>#DIV/0!</v>
      </c>
      <c r="E383" s="34"/>
    </row>
    <row r="384" spans="1:5" x14ac:dyDescent="0.2">
      <c r="A384" s="2">
        <f t="shared" si="72"/>
        <v>38.00000000000027</v>
      </c>
      <c r="B384" s="2">
        <f>'Vazão Terraço'!$G$10</f>
        <v>0.7</v>
      </c>
      <c r="C384" s="2" t="e">
        <f>((1/$C$2)*($E$2^0.5)*(((A384*B384)/2)/(A384+B384))^(2/3))-'Vazão Terraço'!$I$19</f>
        <v>#DIV/0!</v>
      </c>
      <c r="D384" s="2" t="e">
        <f t="shared" si="71"/>
        <v>#DIV/0!</v>
      </c>
      <c r="E384" s="34"/>
    </row>
    <row r="385" spans="1:5" x14ac:dyDescent="0.2">
      <c r="A385" s="2">
        <f t="shared" si="72"/>
        <v>38.100000000000271</v>
      </c>
      <c r="B385" s="2">
        <f>'Vazão Terraço'!$G$10</f>
        <v>0.7</v>
      </c>
      <c r="C385" s="2" t="e">
        <f>((1/$C$2)*($E$2^0.5)*(((A385*B385)/2)/(A385+B385))^(2/3))-'Vazão Terraço'!$I$19</f>
        <v>#DIV/0!</v>
      </c>
      <c r="D385" s="2" t="e">
        <f t="shared" si="71"/>
        <v>#DIV/0!</v>
      </c>
      <c r="E385" s="34"/>
    </row>
    <row r="386" spans="1:5" x14ac:dyDescent="0.2">
      <c r="A386" s="2">
        <f t="shared" si="72"/>
        <v>38.200000000000273</v>
      </c>
      <c r="B386" s="2">
        <f>'Vazão Terraço'!$G$10</f>
        <v>0.7</v>
      </c>
      <c r="C386" s="2" t="e">
        <f>((1/$C$2)*($E$2^0.5)*(((A386*B386)/2)/(A386+B386))^(2/3))-'Vazão Terraço'!$I$19</f>
        <v>#DIV/0!</v>
      </c>
      <c r="D386" s="2" t="e">
        <f t="shared" si="71"/>
        <v>#DIV/0!</v>
      </c>
      <c r="E386" s="34"/>
    </row>
    <row r="387" spans="1:5" x14ac:dyDescent="0.2">
      <c r="A387" s="2">
        <f t="shared" si="72"/>
        <v>38.300000000000274</v>
      </c>
      <c r="B387" s="2">
        <f>'Vazão Terraço'!$G$10</f>
        <v>0.7</v>
      </c>
      <c r="C387" s="2" t="e">
        <f>((1/$C$2)*($E$2^0.5)*(((A387*B387)/2)/(A387+B387))^(2/3))-'Vazão Terraço'!$I$19</f>
        <v>#DIV/0!</v>
      </c>
      <c r="D387" s="2" t="e">
        <f t="shared" si="71"/>
        <v>#DIV/0!</v>
      </c>
      <c r="E387" s="34"/>
    </row>
    <row r="388" spans="1:5" x14ac:dyDescent="0.2">
      <c r="A388" s="2">
        <f t="shared" si="72"/>
        <v>38.400000000000276</v>
      </c>
      <c r="B388" s="2">
        <f>'Vazão Terraço'!$G$10</f>
        <v>0.7</v>
      </c>
      <c r="C388" s="2" t="e">
        <f>((1/$C$2)*($E$2^0.5)*(((A388*B388)/2)/(A388+B388))^(2/3))-'Vazão Terraço'!$I$19</f>
        <v>#DIV/0!</v>
      </c>
      <c r="D388" s="2" t="e">
        <f t="shared" si="71"/>
        <v>#DIV/0!</v>
      </c>
      <c r="E388" s="34"/>
    </row>
    <row r="389" spans="1:5" x14ac:dyDescent="0.2">
      <c r="A389" s="2">
        <f t="shared" si="72"/>
        <v>38.500000000000277</v>
      </c>
      <c r="B389" s="2">
        <f>'Vazão Terraço'!$G$10</f>
        <v>0.7</v>
      </c>
      <c r="C389" s="2" t="e">
        <f>((1/$C$2)*($E$2^0.5)*(((A389*B389)/2)/(A389+B389))^(2/3))-'Vazão Terraço'!$I$19</f>
        <v>#DIV/0!</v>
      </c>
      <c r="D389" s="2" t="e">
        <f t="shared" si="71"/>
        <v>#DIV/0!</v>
      </c>
      <c r="E389" s="34"/>
    </row>
    <row r="390" spans="1:5" x14ac:dyDescent="0.2">
      <c r="A390" s="2">
        <f t="shared" si="72"/>
        <v>38.600000000000279</v>
      </c>
      <c r="B390" s="2">
        <f>'Vazão Terraço'!$G$10</f>
        <v>0.7</v>
      </c>
      <c r="C390" s="2" t="e">
        <f>((1/$C$2)*($E$2^0.5)*(((A390*B390)/2)/(A390+B390))^(2/3))-'Vazão Terraço'!$I$19</f>
        <v>#DIV/0!</v>
      </c>
      <c r="D390" s="2" t="e">
        <f t="shared" ref="D390:D404" si="73">ABS(C390)</f>
        <v>#DIV/0!</v>
      </c>
      <c r="E390" s="34"/>
    </row>
    <row r="391" spans="1:5" x14ac:dyDescent="0.2">
      <c r="A391" s="2">
        <f t="shared" ref="A391:A404" si="74">A390+0.1</f>
        <v>38.70000000000028</v>
      </c>
      <c r="B391" s="2">
        <f>'Vazão Terraço'!$G$10</f>
        <v>0.7</v>
      </c>
      <c r="C391" s="2" t="e">
        <f>((1/$C$2)*($E$2^0.5)*(((A391*B391)/2)/(A391+B391))^(2/3))-'Vazão Terraço'!$I$19</f>
        <v>#DIV/0!</v>
      </c>
      <c r="D391" s="2" t="e">
        <f t="shared" si="73"/>
        <v>#DIV/0!</v>
      </c>
      <c r="E391" s="34"/>
    </row>
    <row r="392" spans="1:5" x14ac:dyDescent="0.2">
      <c r="A392" s="2">
        <f t="shared" si="74"/>
        <v>38.800000000000281</v>
      </c>
      <c r="B392" s="2">
        <f>'Vazão Terraço'!$G$10</f>
        <v>0.7</v>
      </c>
      <c r="C392" s="2" t="e">
        <f>((1/$C$2)*($E$2^0.5)*(((A392*B392)/2)/(A392+B392))^(2/3))-'Vazão Terraço'!$I$19</f>
        <v>#DIV/0!</v>
      </c>
      <c r="D392" s="2" t="e">
        <f t="shared" si="73"/>
        <v>#DIV/0!</v>
      </c>
      <c r="E392" s="34"/>
    </row>
    <row r="393" spans="1:5" x14ac:dyDescent="0.2">
      <c r="A393" s="2">
        <f t="shared" si="74"/>
        <v>38.900000000000283</v>
      </c>
      <c r="B393" s="2">
        <f>'Vazão Terraço'!$G$10</f>
        <v>0.7</v>
      </c>
      <c r="C393" s="2" t="e">
        <f>((1/$C$2)*($E$2^0.5)*(((A393*B393)/2)/(A393+B393))^(2/3))-'Vazão Terraço'!$I$19</f>
        <v>#DIV/0!</v>
      </c>
      <c r="D393" s="2" t="e">
        <f t="shared" si="73"/>
        <v>#DIV/0!</v>
      </c>
      <c r="E393" s="34"/>
    </row>
    <row r="394" spans="1:5" x14ac:dyDescent="0.2">
      <c r="A394" s="2">
        <f t="shared" si="74"/>
        <v>39.000000000000284</v>
      </c>
      <c r="B394" s="2">
        <f>'Vazão Terraço'!$G$10</f>
        <v>0.7</v>
      </c>
      <c r="C394" s="2" t="e">
        <f>((1/$C$2)*($E$2^0.5)*(((A394*B394)/2)/(A394+B394))^(2/3))-'Vazão Terraço'!$I$19</f>
        <v>#DIV/0!</v>
      </c>
      <c r="D394" s="2" t="e">
        <f t="shared" si="73"/>
        <v>#DIV/0!</v>
      </c>
      <c r="E394" s="34"/>
    </row>
    <row r="395" spans="1:5" x14ac:dyDescent="0.2">
      <c r="A395" s="2">
        <f t="shared" si="74"/>
        <v>39.100000000000286</v>
      </c>
      <c r="B395" s="2">
        <f>'Vazão Terraço'!$G$10</f>
        <v>0.7</v>
      </c>
      <c r="C395" s="2" t="e">
        <f>((1/$C$2)*($E$2^0.5)*(((A395*B395)/2)/(A395+B395))^(2/3))-'Vazão Terraço'!$I$19</f>
        <v>#DIV/0!</v>
      </c>
      <c r="D395" s="2" t="e">
        <f t="shared" si="73"/>
        <v>#DIV/0!</v>
      </c>
      <c r="E395" s="34"/>
    </row>
    <row r="396" spans="1:5" x14ac:dyDescent="0.2">
      <c r="A396" s="2">
        <f t="shared" si="74"/>
        <v>39.200000000000287</v>
      </c>
      <c r="B396" s="2">
        <f>'Vazão Terraço'!$G$10</f>
        <v>0.7</v>
      </c>
      <c r="C396" s="2" t="e">
        <f>((1/$C$2)*($E$2^0.5)*(((A396*B396)/2)/(A396+B396))^(2/3))-'Vazão Terraço'!$I$19</f>
        <v>#DIV/0!</v>
      </c>
      <c r="D396" s="2" t="e">
        <f t="shared" si="73"/>
        <v>#DIV/0!</v>
      </c>
      <c r="E396" s="34"/>
    </row>
    <row r="397" spans="1:5" x14ac:dyDescent="0.2">
      <c r="A397" s="2">
        <f t="shared" si="74"/>
        <v>39.300000000000288</v>
      </c>
      <c r="B397" s="2">
        <f>'Vazão Terraço'!$G$10</f>
        <v>0.7</v>
      </c>
      <c r="C397" s="2" t="e">
        <f>((1/$C$2)*($E$2^0.5)*(((A397*B397)/2)/(A397+B397))^(2/3))-'Vazão Terraço'!$I$19</f>
        <v>#DIV/0!</v>
      </c>
      <c r="D397" s="2" t="e">
        <f t="shared" si="73"/>
        <v>#DIV/0!</v>
      </c>
      <c r="E397" s="34"/>
    </row>
    <row r="398" spans="1:5" x14ac:dyDescent="0.2">
      <c r="A398" s="2">
        <f t="shared" si="74"/>
        <v>39.40000000000029</v>
      </c>
      <c r="B398" s="2">
        <f>'Vazão Terraço'!$G$10</f>
        <v>0.7</v>
      </c>
      <c r="C398" s="2" t="e">
        <f>((1/$C$2)*($E$2^0.5)*(((A398*B398)/2)/(A398+B398))^(2/3))-'Vazão Terraço'!$I$19</f>
        <v>#DIV/0!</v>
      </c>
      <c r="D398" s="2" t="e">
        <f t="shared" si="73"/>
        <v>#DIV/0!</v>
      </c>
      <c r="E398" s="34"/>
    </row>
    <row r="399" spans="1:5" x14ac:dyDescent="0.2">
      <c r="A399" s="2">
        <f t="shared" si="74"/>
        <v>39.500000000000291</v>
      </c>
      <c r="B399" s="2">
        <f>'Vazão Terraço'!$G$10</f>
        <v>0.7</v>
      </c>
      <c r="C399" s="2" t="e">
        <f>((1/$C$2)*($E$2^0.5)*(((A399*B399)/2)/(A399+B399))^(2/3))-'Vazão Terraço'!$I$19</f>
        <v>#DIV/0!</v>
      </c>
      <c r="D399" s="2" t="e">
        <f t="shared" si="73"/>
        <v>#DIV/0!</v>
      </c>
      <c r="E399" s="34"/>
    </row>
    <row r="400" spans="1:5" x14ac:dyDescent="0.2">
      <c r="A400" s="2">
        <f t="shared" si="74"/>
        <v>39.600000000000293</v>
      </c>
      <c r="B400" s="2">
        <f>'Vazão Terraço'!$G$10</f>
        <v>0.7</v>
      </c>
      <c r="C400" s="2" t="e">
        <f>((1/$C$2)*($E$2^0.5)*(((A400*B400)/2)/(A400+B400))^(2/3))-'Vazão Terraço'!$I$19</f>
        <v>#DIV/0!</v>
      </c>
      <c r="D400" s="2" t="e">
        <f t="shared" si="73"/>
        <v>#DIV/0!</v>
      </c>
      <c r="E400" s="34"/>
    </row>
    <row r="401" spans="1:5" x14ac:dyDescent="0.2">
      <c r="A401" s="2">
        <f t="shared" si="74"/>
        <v>39.700000000000294</v>
      </c>
      <c r="B401" s="2">
        <f>'Vazão Terraço'!$G$10</f>
        <v>0.7</v>
      </c>
      <c r="C401" s="2" t="e">
        <f>((1/$C$2)*($E$2^0.5)*(((A401*B401)/2)/(A401+B401))^(2/3))-'Vazão Terraço'!$I$19</f>
        <v>#DIV/0!</v>
      </c>
      <c r="D401" s="2" t="e">
        <f t="shared" si="73"/>
        <v>#DIV/0!</v>
      </c>
      <c r="E401" s="34"/>
    </row>
    <row r="402" spans="1:5" x14ac:dyDescent="0.2">
      <c r="A402" s="2">
        <f t="shared" si="74"/>
        <v>39.800000000000296</v>
      </c>
      <c r="B402" s="2">
        <f>'Vazão Terraço'!$G$10</f>
        <v>0.7</v>
      </c>
      <c r="C402" s="2" t="e">
        <f>((1/$C$2)*($E$2^0.5)*(((A402*B402)/2)/(A402+B402))^(2/3))-'Vazão Terraço'!$I$19</f>
        <v>#DIV/0!</v>
      </c>
      <c r="D402" s="2" t="e">
        <f t="shared" si="73"/>
        <v>#DIV/0!</v>
      </c>
      <c r="E402" s="34"/>
    </row>
    <row r="403" spans="1:5" x14ac:dyDescent="0.2">
      <c r="A403" s="2">
        <f t="shared" si="74"/>
        <v>39.900000000000297</v>
      </c>
      <c r="B403" s="2">
        <f>'Vazão Terraço'!$G$10</f>
        <v>0.7</v>
      </c>
      <c r="C403" s="2" t="e">
        <f>((1/$C$2)*($E$2^0.5)*(((A403*B403)/2)/(A403+B403))^(2/3))-'Vazão Terraço'!$I$19</f>
        <v>#DIV/0!</v>
      </c>
      <c r="D403" s="2" t="e">
        <f t="shared" si="73"/>
        <v>#DIV/0!</v>
      </c>
      <c r="E403" s="34"/>
    </row>
    <row r="404" spans="1:5" x14ac:dyDescent="0.2">
      <c r="A404" s="2">
        <f t="shared" si="74"/>
        <v>40.000000000000298</v>
      </c>
      <c r="B404" s="2">
        <f>'Vazão Terraço'!$G$10</f>
        <v>0.7</v>
      </c>
      <c r="C404" s="2" t="e">
        <f>((1/$C$2)*($E$2^0.5)*(((A404*B404)/2)/(A404+B404))^(2/3))-'Vazão Terraço'!$I$19</f>
        <v>#DIV/0!</v>
      </c>
      <c r="D404" s="2" t="e">
        <f t="shared" si="73"/>
        <v>#DIV/0!</v>
      </c>
      <c r="E404" s="34"/>
    </row>
    <row r="405" spans="1:5" x14ac:dyDescent="0.2">
      <c r="C405" s="4" t="s">
        <v>8</v>
      </c>
      <c r="D405" s="2" t="e">
        <f>MIN(D5:D404)</f>
        <v>#DIV/0!</v>
      </c>
    </row>
    <row r="406" spans="1:5" x14ac:dyDescent="0.2">
      <c r="A406" s="34" t="s">
        <v>7</v>
      </c>
      <c r="B406" s="35" t="s">
        <v>0</v>
      </c>
    </row>
    <row r="407" spans="1:5" x14ac:dyDescent="0.2">
      <c r="A407" s="2" t="e">
        <f>D405</f>
        <v>#DIV/0!</v>
      </c>
      <c r="B407" s="2" t="e">
        <f>DGET(A4:D404,A4,A406:A407)</f>
        <v>#NUM!</v>
      </c>
    </row>
  </sheetData>
  <phoneticPr fontId="21" type="noConversion"/>
  <printOptions gridLines="1" gridLinesSet="0"/>
  <pageMargins left="0.78740157499999996" right="0.78740157499999996" top="0.984251969" bottom="0.984251969" header="0.49212598499999999" footer="0.49212598499999999"/>
  <pageSetup orientation="landscape" horizontalDpi="4294967292" verticalDpi="0" r:id="rId1"/>
  <headerFooter alignWithMargins="0">
    <oddHeader>&amp;A</oddHeader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5"/>
  <sheetViews>
    <sheetView showGridLines="0" workbookViewId="0">
      <selection activeCell="Z42" sqref="Z42"/>
    </sheetView>
  </sheetViews>
  <sheetFormatPr defaultColWidth="12" defaultRowHeight="12.75" x14ac:dyDescent="0.2"/>
  <cols>
    <col min="1" max="1" width="4.1640625" style="8" customWidth="1"/>
    <col min="2" max="2" width="26.6640625" style="2" customWidth="1"/>
    <col min="3" max="3" width="3.33203125" style="8" customWidth="1"/>
    <col min="4" max="16384" width="12" style="2"/>
  </cols>
  <sheetData>
    <row r="1" spans="1:3" x14ac:dyDescent="0.2">
      <c r="A1" s="31" t="str">
        <f>'Banco Dados Local 1'!A1</f>
        <v>Num</v>
      </c>
      <c r="B1" s="31" t="str">
        <f>'Banco Dados Local 1'!B1</f>
        <v>Local</v>
      </c>
      <c r="C1" s="31" t="str">
        <f>'Banco Dados Local 1'!C1</f>
        <v>UF</v>
      </c>
    </row>
    <row r="2" spans="1:3" x14ac:dyDescent="0.2">
      <c r="A2" s="17">
        <f>'Banco Dados Local 1'!A2</f>
        <v>0</v>
      </c>
      <c r="B2" s="18" t="str">
        <f>'Banco Dados Local 1'!B2</f>
        <v>Local Indefinido</v>
      </c>
      <c r="C2" s="17" t="str">
        <f>'Banco Dados Local 1'!C2</f>
        <v xml:space="preserve"> </v>
      </c>
    </row>
    <row r="3" spans="1:3" x14ac:dyDescent="0.2">
      <c r="A3" s="17">
        <f>'Banco Dados Local 1'!A3</f>
        <v>1</v>
      </c>
      <c r="B3" s="18" t="str">
        <f>'Banco Dados Local 1'!B3</f>
        <v>Alto Itatiaia</v>
      </c>
      <c r="C3" s="17" t="str">
        <f>'Banco Dados Local 1'!C3</f>
        <v>RJ</v>
      </c>
    </row>
    <row r="4" spans="1:3" x14ac:dyDescent="0.2">
      <c r="A4" s="17">
        <f>'Banco Dados Local 1'!A4</f>
        <v>2</v>
      </c>
      <c r="B4" s="18" t="str">
        <f>'Banco Dados Local 1'!B4</f>
        <v>Alto Tapajós</v>
      </c>
      <c r="C4" s="17" t="str">
        <f>'Banco Dados Local 1'!C4</f>
        <v>PA</v>
      </c>
    </row>
    <row r="5" spans="1:3" x14ac:dyDescent="0.2">
      <c r="A5" s="17">
        <f>'Banco Dados Local 1'!A5</f>
        <v>3</v>
      </c>
      <c r="B5" s="18" t="str">
        <f>'Banco Dados Local 1'!B5</f>
        <v>Alto Terezópolis</v>
      </c>
      <c r="C5" s="17" t="str">
        <f>'Banco Dados Local 1'!C5</f>
        <v>RJ</v>
      </c>
    </row>
    <row r="6" spans="1:3" x14ac:dyDescent="0.2">
      <c r="A6" s="17">
        <f>'Banco Dados Local 1'!A6</f>
        <v>4</v>
      </c>
      <c r="B6" s="18" t="str">
        <f>'Banco Dados Local 1'!B6</f>
        <v>Aracajú</v>
      </c>
      <c r="C6" s="17" t="str">
        <f>'Banco Dados Local 1'!C6</f>
        <v>SE</v>
      </c>
    </row>
    <row r="7" spans="1:3" x14ac:dyDescent="0.2">
      <c r="A7" s="17">
        <f>'Banco Dados Local 1'!A7</f>
        <v>5</v>
      </c>
      <c r="B7" s="18" t="str">
        <f>'Banco Dados Local 1'!B7</f>
        <v>Avaré</v>
      </c>
      <c r="C7" s="17" t="str">
        <f>'Banco Dados Local 1'!C7</f>
        <v>SP</v>
      </c>
    </row>
    <row r="8" spans="1:3" x14ac:dyDescent="0.2">
      <c r="A8" s="17">
        <f>'Banco Dados Local 1'!A8</f>
        <v>6</v>
      </c>
      <c r="B8" s="18" t="str">
        <f>'Banco Dados Local 1'!B8</f>
        <v>Bagé</v>
      </c>
      <c r="C8" s="17" t="str">
        <f>'Banco Dados Local 1'!C8</f>
        <v>RS</v>
      </c>
    </row>
    <row r="9" spans="1:3" x14ac:dyDescent="0.2">
      <c r="A9" s="17">
        <f>'Banco Dados Local 1'!A9</f>
        <v>7</v>
      </c>
      <c r="B9" s="18" t="str">
        <f>'Banco Dados Local 1'!B9</f>
        <v>Bangú</v>
      </c>
      <c r="C9" s="17" t="str">
        <f>'Banco Dados Local 1'!C9</f>
        <v>RJ</v>
      </c>
    </row>
    <row r="10" spans="1:3" x14ac:dyDescent="0.2">
      <c r="A10" s="17">
        <f>'Banco Dados Local 1'!A10</f>
        <v>8</v>
      </c>
      <c r="B10" s="18" t="str">
        <f>'Banco Dados Local 1'!B10</f>
        <v>Barbacena</v>
      </c>
      <c r="C10" s="17" t="str">
        <f>'Banco Dados Local 1'!C10</f>
        <v>MG</v>
      </c>
    </row>
    <row r="11" spans="1:3" x14ac:dyDescent="0.2">
      <c r="A11" s="17">
        <f>'Banco Dados Local 1'!A11</f>
        <v>9</v>
      </c>
      <c r="B11" s="18" t="str">
        <f>'Banco Dados Local 1'!B11</f>
        <v>Barra do Corda</v>
      </c>
      <c r="C11" s="17" t="str">
        <f>'Banco Dados Local 1'!C11</f>
        <v>MA</v>
      </c>
    </row>
    <row r="12" spans="1:3" x14ac:dyDescent="0.2">
      <c r="A12" s="17">
        <f>'Banco Dados Local 1'!A12</f>
        <v>10</v>
      </c>
      <c r="B12" s="18" t="str">
        <f>'Banco Dados Local 1'!B12</f>
        <v>Baurú</v>
      </c>
      <c r="C12" s="17" t="str">
        <f>'Banco Dados Local 1'!C12</f>
        <v>SP</v>
      </c>
    </row>
    <row r="13" spans="1:3" x14ac:dyDescent="0.2">
      <c r="A13" s="17">
        <f>'Banco Dados Local 1'!A13</f>
        <v>11</v>
      </c>
      <c r="B13" s="18" t="str">
        <f>'Banco Dados Local 1'!B13</f>
        <v>Belém</v>
      </c>
      <c r="C13" s="17" t="str">
        <f>'Banco Dados Local 1'!C13</f>
        <v>PA</v>
      </c>
    </row>
    <row r="14" spans="1:3" x14ac:dyDescent="0.2">
      <c r="A14" s="17">
        <f>'Banco Dados Local 1'!A14</f>
        <v>12</v>
      </c>
      <c r="B14" s="18" t="str">
        <f>'Banco Dados Local 1'!B14</f>
        <v>Belo Horizonte</v>
      </c>
      <c r="C14" s="17" t="str">
        <f>'Banco Dados Local 1'!C14</f>
        <v>MG</v>
      </c>
    </row>
    <row r="15" spans="1:3" x14ac:dyDescent="0.2">
      <c r="A15" s="17">
        <f>'Banco Dados Local 1'!A15</f>
        <v>13</v>
      </c>
      <c r="B15" s="18" t="str">
        <f>'Banco Dados Local 1'!B15</f>
        <v>Blumenau</v>
      </c>
      <c r="C15" s="17" t="str">
        <f>'Banco Dados Local 1'!C15</f>
        <v>SC</v>
      </c>
    </row>
    <row r="16" spans="1:3" x14ac:dyDescent="0.2">
      <c r="A16" s="17">
        <f>'Banco Dados Local 1'!A16</f>
        <v>14</v>
      </c>
      <c r="B16" s="18" t="str">
        <f>'Banco Dados Local 1'!B16</f>
        <v>Bonsucesso</v>
      </c>
      <c r="C16" s="17" t="str">
        <f>'Banco Dados Local 1'!C16</f>
        <v>MG</v>
      </c>
    </row>
    <row r="17" spans="1:3" x14ac:dyDescent="0.2">
      <c r="A17" s="17">
        <f>'Banco Dados Local 1'!A17</f>
        <v>15</v>
      </c>
      <c r="B17" s="18" t="str">
        <f>'Banco Dados Local 1'!B17</f>
        <v>Cabo Frio</v>
      </c>
      <c r="C17" s="17" t="str">
        <f>'Banco Dados Local 1'!C17</f>
        <v>RJ</v>
      </c>
    </row>
    <row r="18" spans="1:3" x14ac:dyDescent="0.2">
      <c r="A18" s="17">
        <f>'Banco Dados Local 1'!A18</f>
        <v>16</v>
      </c>
      <c r="B18" s="18" t="str">
        <f>'Banco Dados Local 1'!B18</f>
        <v>Campos</v>
      </c>
      <c r="C18" s="17" t="str">
        <f>'Banco Dados Local 1'!C18</f>
        <v>RJ</v>
      </c>
    </row>
    <row r="19" spans="1:3" x14ac:dyDescent="0.2">
      <c r="A19" s="17">
        <f>'Banco Dados Local 1'!A19</f>
        <v>17</v>
      </c>
      <c r="B19" s="18" t="str">
        <f>'Banco Dados Local 1'!B19</f>
        <v>Campos do Jordão</v>
      </c>
      <c r="C19" s="17" t="str">
        <f>'Banco Dados Local 1'!C19</f>
        <v>SP</v>
      </c>
    </row>
    <row r="20" spans="1:3" x14ac:dyDescent="0.2">
      <c r="A20" s="17">
        <f>'Banco Dados Local 1'!A20</f>
        <v>18</v>
      </c>
      <c r="B20" s="18" t="str">
        <f>'Banco Dados Local 1'!B20</f>
        <v>Catalão</v>
      </c>
      <c r="C20" s="17" t="str">
        <f>'Banco Dados Local 1'!C20</f>
        <v>GO</v>
      </c>
    </row>
    <row r="21" spans="1:3" x14ac:dyDescent="0.2">
      <c r="A21" s="17">
        <f>'Banco Dados Local 1'!A21</f>
        <v>19</v>
      </c>
      <c r="B21" s="18" t="str">
        <f>'Banco Dados Local 1'!B21</f>
        <v>Caxambú</v>
      </c>
      <c r="C21" s="17" t="str">
        <f>'Banco Dados Local 1'!C21</f>
        <v>MG</v>
      </c>
    </row>
    <row r="22" spans="1:3" x14ac:dyDescent="0.2">
      <c r="A22" s="17">
        <f>'Banco Dados Local 1'!A22</f>
        <v>20</v>
      </c>
      <c r="B22" s="18" t="str">
        <f>'Banco Dados Local 1'!B22</f>
        <v>Caxias do Sul</v>
      </c>
      <c r="C22" s="17" t="str">
        <f>'Banco Dados Local 1'!C22</f>
        <v>RS</v>
      </c>
    </row>
    <row r="23" spans="1:3" x14ac:dyDescent="0.2">
      <c r="A23" s="17">
        <f>'Banco Dados Local 1'!A23</f>
        <v>21</v>
      </c>
      <c r="B23" s="18" t="str">
        <f>'Banco Dados Local 1'!B23</f>
        <v>Congonhas</v>
      </c>
      <c r="C23" s="17" t="str">
        <f>'Banco Dados Local 1'!C23</f>
        <v>SP</v>
      </c>
    </row>
    <row r="24" spans="1:3" x14ac:dyDescent="0.2">
      <c r="A24" s="17">
        <f>'Banco Dados Local 1'!A24</f>
        <v>22</v>
      </c>
      <c r="B24" s="18" t="str">
        <f>'Banco Dados Local 1'!B24</f>
        <v>Corumbá</v>
      </c>
      <c r="C24" s="17" t="str">
        <f>'Banco Dados Local 1'!C24</f>
        <v>MS</v>
      </c>
    </row>
    <row r="25" spans="1:3" x14ac:dyDescent="0.2">
      <c r="A25" s="17">
        <f>'Banco Dados Local 1'!A25</f>
        <v>23</v>
      </c>
      <c r="B25" s="18" t="str">
        <f>'Banco Dados Local 1'!B25</f>
        <v>Cruz Alta</v>
      </c>
      <c r="C25" s="17" t="str">
        <f>'Banco Dados Local 1'!C25</f>
        <v>RS</v>
      </c>
    </row>
    <row r="26" spans="1:3" x14ac:dyDescent="0.2">
      <c r="A26" s="17">
        <f>'Banco Dados Local 1'!A26</f>
        <v>24</v>
      </c>
      <c r="B26" s="18" t="str">
        <f>'Banco Dados Local 1'!B26</f>
        <v>Cuiabá</v>
      </c>
      <c r="C26" s="17" t="str">
        <f>'Banco Dados Local 1'!C26</f>
        <v>MT</v>
      </c>
    </row>
    <row r="27" spans="1:3" x14ac:dyDescent="0.2">
      <c r="A27" s="17">
        <f>'Banco Dados Local 1'!A27</f>
        <v>25</v>
      </c>
      <c r="B27" s="18" t="str">
        <f>'Banco Dados Local 1'!B27</f>
        <v>Curitiba</v>
      </c>
      <c r="C27" s="17" t="str">
        <f>'Banco Dados Local 1'!C27</f>
        <v>PR</v>
      </c>
    </row>
    <row r="28" spans="1:3" x14ac:dyDescent="0.2">
      <c r="A28" s="17">
        <f>'Banco Dados Local 1'!A28</f>
        <v>26</v>
      </c>
      <c r="B28" s="18" t="str">
        <f>'Banco Dados Local 1'!B28</f>
        <v>Encruzilhada</v>
      </c>
      <c r="C28" s="17" t="str">
        <f>'Banco Dados Local 1'!C28</f>
        <v>RS</v>
      </c>
    </row>
    <row r="29" spans="1:3" x14ac:dyDescent="0.2">
      <c r="A29" s="17">
        <f>'Banco Dados Local 1'!A29</f>
        <v>27</v>
      </c>
      <c r="B29" s="18" t="str">
        <f>'Banco Dados Local 1'!B29</f>
        <v>Estado da Paraíba</v>
      </c>
      <c r="C29" s="17" t="str">
        <f>'Banco Dados Local 1'!C29</f>
        <v>PA</v>
      </c>
    </row>
    <row r="30" spans="1:3" x14ac:dyDescent="0.2">
      <c r="A30" s="17">
        <f>'Banco Dados Local 1'!A30</f>
        <v>28</v>
      </c>
      <c r="B30" s="18" t="str">
        <f>'Banco Dados Local 1'!B30</f>
        <v>Estado de Goiás</v>
      </c>
      <c r="C30" s="17" t="str">
        <f>'Banco Dados Local 1'!C30</f>
        <v>GO</v>
      </c>
    </row>
    <row r="31" spans="1:3" x14ac:dyDescent="0.2">
      <c r="A31" s="17">
        <f>'Banco Dados Local 1'!A31</f>
        <v>29</v>
      </c>
      <c r="B31" s="18" t="str">
        <f>'Banco Dados Local 1'!B31</f>
        <v>Estado de Minas Gerais</v>
      </c>
      <c r="C31" s="17" t="str">
        <f>'Banco Dados Local 1'!C31</f>
        <v>MG</v>
      </c>
    </row>
    <row r="32" spans="1:3" x14ac:dyDescent="0.2">
      <c r="A32" s="17">
        <f>'Banco Dados Local 1'!A32</f>
        <v>30</v>
      </c>
      <c r="B32" s="18" t="str">
        <f>'Banco Dados Local 1'!B32</f>
        <v>Estado de Santa Catarina</v>
      </c>
      <c r="C32" s="17" t="str">
        <f>'Banco Dados Local 1'!C32</f>
        <v>SC</v>
      </c>
    </row>
    <row r="33" spans="1:3" x14ac:dyDescent="0.2">
      <c r="A33" s="17">
        <f>'Banco Dados Local 1'!A33</f>
        <v>31</v>
      </c>
      <c r="B33" s="18" t="str">
        <f>'Banco Dados Local 1'!B33</f>
        <v>Estado de São Paulo</v>
      </c>
      <c r="C33" s="17" t="str">
        <f>'Banco Dados Local 1'!C33</f>
        <v>SP</v>
      </c>
    </row>
    <row r="34" spans="1:3" x14ac:dyDescent="0.2">
      <c r="A34" s="17">
        <f>'Banco Dados Local 1'!A34</f>
        <v>32</v>
      </c>
      <c r="B34" s="18" t="str">
        <f>'Banco Dados Local 1'!B34</f>
        <v>Estado do Amazonas</v>
      </c>
      <c r="C34" s="17" t="str">
        <f>'Banco Dados Local 1'!C34</f>
        <v>AM</v>
      </c>
    </row>
    <row r="35" spans="1:3" x14ac:dyDescent="0.2">
      <c r="A35" s="17">
        <f>'Banco Dados Local 1'!A35</f>
        <v>33</v>
      </c>
      <c r="B35" s="18" t="str">
        <f>'Banco Dados Local 1'!B35</f>
        <v>Estado do Ceará</v>
      </c>
      <c r="C35" s="17" t="str">
        <f>'Banco Dados Local 1'!C35</f>
        <v>CE</v>
      </c>
    </row>
    <row r="36" spans="1:3" x14ac:dyDescent="0.2">
      <c r="A36" s="17">
        <f>'Banco Dados Local 1'!A36</f>
        <v>34</v>
      </c>
      <c r="B36" s="18" t="str">
        <f>'Banco Dados Local 1'!B36</f>
        <v>Estado do Paraná</v>
      </c>
      <c r="C36" s="17" t="str">
        <f>'Banco Dados Local 1'!C36</f>
        <v>PR</v>
      </c>
    </row>
    <row r="37" spans="1:3" x14ac:dyDescent="0.2">
      <c r="A37" s="17">
        <f>'Banco Dados Local 1'!A37</f>
        <v>35</v>
      </c>
      <c r="B37" s="18" t="str">
        <f>'Banco Dados Local 1'!B37</f>
        <v>Estado do Rio de Janeiro</v>
      </c>
      <c r="C37" s="17" t="str">
        <f>'Banco Dados Local 1'!C37</f>
        <v>RJ</v>
      </c>
    </row>
    <row r="38" spans="1:3" x14ac:dyDescent="0.2">
      <c r="A38" s="17">
        <f>'Banco Dados Local 1'!A38</f>
        <v>36</v>
      </c>
      <c r="B38" s="18" t="str">
        <f>'Banco Dados Local 1'!B38</f>
        <v>Estado do Rio Grande do Sul</v>
      </c>
      <c r="C38" s="17" t="str">
        <f>'Banco Dados Local 1'!C38</f>
        <v>RS</v>
      </c>
    </row>
    <row r="39" spans="1:3" x14ac:dyDescent="0.2">
      <c r="A39" s="17">
        <f>'Banco Dados Local 1'!A39</f>
        <v>37</v>
      </c>
      <c r="B39" s="18" t="str">
        <f>'Banco Dados Local 1'!B39</f>
        <v>Fernando de Noronha</v>
      </c>
      <c r="C39" s="17" t="str">
        <f>'Banco Dados Local 1'!C39</f>
        <v>TF</v>
      </c>
    </row>
    <row r="40" spans="1:3" x14ac:dyDescent="0.2">
      <c r="A40" s="17">
        <f>'Banco Dados Local 1'!A40</f>
        <v>38</v>
      </c>
      <c r="B40" s="18" t="str">
        <f>'Banco Dados Local 1'!B40</f>
        <v>Florianópolis</v>
      </c>
      <c r="C40" s="17" t="str">
        <f>'Banco Dados Local 1'!C40</f>
        <v>SC</v>
      </c>
    </row>
    <row r="41" spans="1:3" x14ac:dyDescent="0.2">
      <c r="A41" s="17">
        <f>'Banco Dados Local 1'!A41</f>
        <v>39</v>
      </c>
      <c r="B41" s="18" t="str">
        <f>'Banco Dados Local 1'!B41</f>
        <v>Formosa</v>
      </c>
      <c r="C41" s="17" t="str">
        <f>'Banco Dados Local 1'!C41</f>
        <v>GO</v>
      </c>
    </row>
    <row r="42" spans="1:3" x14ac:dyDescent="0.2">
      <c r="A42" s="17">
        <f>'Banco Dados Local 1'!A42</f>
        <v>40</v>
      </c>
      <c r="B42" s="18" t="str">
        <f>'Banco Dados Local 1'!B42</f>
        <v>Fortaleza</v>
      </c>
      <c r="C42" s="17" t="str">
        <f>'Banco Dados Local 1'!C42</f>
        <v>CE</v>
      </c>
    </row>
    <row r="43" spans="1:3" x14ac:dyDescent="0.2">
      <c r="A43" s="17">
        <f>'Banco Dados Local 1'!A43</f>
        <v>41</v>
      </c>
      <c r="B43" s="18" t="str">
        <f>'Banco Dados Local 1'!B43</f>
        <v>Goiânia</v>
      </c>
      <c r="C43" s="17" t="str">
        <f>'Banco Dados Local 1'!C43</f>
        <v>GO</v>
      </c>
    </row>
    <row r="44" spans="1:3" x14ac:dyDescent="0.2">
      <c r="A44" s="17">
        <f>'Banco Dados Local 1'!A44</f>
        <v>42</v>
      </c>
      <c r="B44" s="18" t="str">
        <f>'Banco Dados Local 1'!B44</f>
        <v>Guaramiranga</v>
      </c>
      <c r="C44" s="17" t="str">
        <f>'Banco Dados Local 1'!C44</f>
        <v>CE</v>
      </c>
    </row>
    <row r="45" spans="1:3" x14ac:dyDescent="0.2">
      <c r="A45" s="17">
        <f>'Banco Dados Local 1'!A45</f>
        <v>43</v>
      </c>
      <c r="B45" s="18" t="str">
        <f>'Banco Dados Local 1'!B45</f>
        <v>Ipanema</v>
      </c>
      <c r="C45" s="17" t="str">
        <f>'Banco Dados Local 1'!C45</f>
        <v>RJ</v>
      </c>
    </row>
    <row r="46" spans="1:3" x14ac:dyDescent="0.2">
      <c r="A46" s="17">
        <f>'Banco Dados Local 1'!A46</f>
        <v>44</v>
      </c>
      <c r="B46" s="18" t="str">
        <f>'Banco Dados Local 1'!B46</f>
        <v>Iraí</v>
      </c>
      <c r="C46" s="17" t="str">
        <f>'Banco Dados Local 1'!C46</f>
        <v>RS</v>
      </c>
    </row>
    <row r="47" spans="1:3" x14ac:dyDescent="0.2">
      <c r="A47" s="17">
        <f>'Banco Dados Local 1'!A47</f>
        <v>45</v>
      </c>
      <c r="B47" s="18" t="str">
        <f>'Banco Dados Local 1'!B47</f>
        <v>Itaguaí</v>
      </c>
      <c r="C47" s="17" t="str">
        <f>'Banco Dados Local 1'!C47</f>
        <v>RJ</v>
      </c>
    </row>
    <row r="48" spans="1:3" x14ac:dyDescent="0.2">
      <c r="A48" s="17">
        <f>'Banco Dados Local 1'!A48</f>
        <v>46</v>
      </c>
      <c r="B48" s="18" t="str">
        <f>'Banco Dados Local 1'!B48</f>
        <v>Jacarepaguá</v>
      </c>
      <c r="C48" s="17" t="str">
        <f>'Banco Dados Local 1'!C48</f>
        <v>RJ</v>
      </c>
    </row>
    <row r="49" spans="1:3" x14ac:dyDescent="0.2">
      <c r="A49" s="17">
        <f>'Banco Dados Local 1'!A49</f>
        <v>47</v>
      </c>
      <c r="B49" s="18" t="str">
        <f>'Banco Dados Local 1'!B49</f>
        <v>Jacarezinho</v>
      </c>
      <c r="C49" s="17" t="str">
        <f>'Banco Dados Local 1'!C49</f>
        <v>PR</v>
      </c>
    </row>
    <row r="50" spans="1:3" x14ac:dyDescent="0.2">
      <c r="A50" s="17">
        <f>'Banco Dados Local 1'!A50</f>
        <v>48</v>
      </c>
      <c r="B50" s="18" t="str">
        <f>'Banco Dados Local 1'!B50</f>
        <v>Jardim Botânico</v>
      </c>
      <c r="C50" s="17" t="str">
        <f>'Banco Dados Local 1'!C50</f>
        <v>RJ</v>
      </c>
    </row>
    <row r="51" spans="1:3" x14ac:dyDescent="0.2">
      <c r="A51" s="17">
        <f>'Banco Dados Local 1'!A51</f>
        <v>49</v>
      </c>
      <c r="B51" s="18" t="str">
        <f>'Banco Dados Local 1'!B51</f>
        <v>João Pessoa</v>
      </c>
      <c r="C51" s="17" t="str">
        <f>'Banco Dados Local 1'!C51</f>
        <v>PB</v>
      </c>
    </row>
    <row r="52" spans="1:3" x14ac:dyDescent="0.2">
      <c r="A52" s="17">
        <f>'Banco Dados Local 1'!A52</f>
        <v>50</v>
      </c>
      <c r="B52" s="18" t="str">
        <f>'Banco Dados Local 1'!B52</f>
        <v>Juaretê</v>
      </c>
      <c r="C52" s="17" t="str">
        <f>'Banco Dados Local 1'!C52</f>
        <v>AM</v>
      </c>
    </row>
    <row r="53" spans="1:3" x14ac:dyDescent="0.2">
      <c r="A53" s="17">
        <f>'Banco Dados Local 1'!A53</f>
        <v>51</v>
      </c>
      <c r="B53" s="18" t="str">
        <f>'Banco Dados Local 1'!B53</f>
        <v xml:space="preserve">Lins </v>
      </c>
      <c r="C53" s="17" t="str">
        <f>'Banco Dados Local 1'!C53</f>
        <v>SP</v>
      </c>
    </row>
    <row r="54" spans="1:3" x14ac:dyDescent="0.2">
      <c r="A54" s="17">
        <f>'Banco Dados Local 1'!A54</f>
        <v>52</v>
      </c>
      <c r="B54" s="18" t="str">
        <f>'Banco Dados Local 1'!B54</f>
        <v>Maceió</v>
      </c>
      <c r="C54" s="17" t="str">
        <f>'Banco Dados Local 1'!C54</f>
        <v>AL</v>
      </c>
    </row>
    <row r="55" spans="1:3" x14ac:dyDescent="0.2">
      <c r="A55" s="17">
        <f>'Banco Dados Local 1'!A55</f>
        <v>53</v>
      </c>
      <c r="B55" s="18" t="str">
        <f>'Banco Dados Local 1'!B55</f>
        <v>Manaus</v>
      </c>
      <c r="C55" s="17" t="str">
        <f>'Banco Dados Local 1'!C55</f>
        <v>AM</v>
      </c>
    </row>
    <row r="56" spans="1:3" x14ac:dyDescent="0.2">
      <c r="A56" s="17">
        <f>'Banco Dados Local 1'!A56</f>
        <v>54</v>
      </c>
      <c r="B56" s="18" t="str">
        <f>'Banco Dados Local 1'!B56</f>
        <v>Mirante Sant'Ana</v>
      </c>
      <c r="C56" s="17" t="str">
        <f>'Banco Dados Local 1'!C56</f>
        <v>SP</v>
      </c>
    </row>
    <row r="57" spans="1:3" x14ac:dyDescent="0.2">
      <c r="A57" s="17">
        <f>'Banco Dados Local 1'!A57</f>
        <v>55</v>
      </c>
      <c r="B57" s="18" t="str">
        <f>'Banco Dados Local 1'!B57</f>
        <v>Natal</v>
      </c>
      <c r="C57" s="17" t="str">
        <f>'Banco Dados Local 1'!C57</f>
        <v>RN</v>
      </c>
    </row>
    <row r="58" spans="1:3" x14ac:dyDescent="0.2">
      <c r="A58" s="17">
        <f>'Banco Dados Local 1'!A58</f>
        <v>56</v>
      </c>
      <c r="B58" s="18" t="str">
        <f>'Banco Dados Local 1'!B58</f>
        <v>Nazaré</v>
      </c>
      <c r="C58" s="17" t="str">
        <f>'Banco Dados Local 1'!C58</f>
        <v>PE</v>
      </c>
    </row>
    <row r="59" spans="1:3" x14ac:dyDescent="0.2">
      <c r="A59" s="17">
        <f>'Banco Dados Local 1'!A59</f>
        <v>57</v>
      </c>
      <c r="B59" s="18" t="str">
        <f>'Banco Dados Local 1'!B59</f>
        <v>Niterói</v>
      </c>
      <c r="C59" s="17" t="str">
        <f>'Banco Dados Local 1'!C59</f>
        <v>RJ</v>
      </c>
    </row>
    <row r="60" spans="1:3" x14ac:dyDescent="0.2">
      <c r="A60" s="17">
        <f>'Banco Dados Local 1'!A60</f>
        <v>58</v>
      </c>
      <c r="B60" s="18" t="str">
        <f>'Banco Dados Local 1'!B60</f>
        <v>Nova Friburgo</v>
      </c>
      <c r="C60" s="17" t="str">
        <f>'Banco Dados Local 1'!C60</f>
        <v>RJ</v>
      </c>
    </row>
    <row r="61" spans="1:3" x14ac:dyDescent="0.2">
      <c r="A61" s="17">
        <f>'Banco Dados Local 1'!A61</f>
        <v>59</v>
      </c>
      <c r="B61" s="18" t="str">
        <f>'Banco Dados Local 1'!B61</f>
        <v>Olinda</v>
      </c>
      <c r="C61" s="17" t="str">
        <f>'Banco Dados Local 1'!C61</f>
        <v>PE</v>
      </c>
    </row>
    <row r="62" spans="1:3" x14ac:dyDescent="0.2">
      <c r="A62" s="17">
        <f>'Banco Dados Local 1'!A62</f>
        <v>60</v>
      </c>
      <c r="B62" s="18" t="str">
        <f>'Banco Dados Local 1'!B62</f>
        <v>Ouro Preto</v>
      </c>
      <c r="C62" s="17" t="str">
        <f>'Banco Dados Local 1'!C62</f>
        <v>MG</v>
      </c>
    </row>
    <row r="63" spans="1:3" x14ac:dyDescent="0.2">
      <c r="A63" s="17">
        <f>'Banco Dados Local 1'!A63</f>
        <v>61</v>
      </c>
      <c r="B63" s="18" t="str">
        <f>'Banco Dados Local 1'!B63</f>
        <v>Paracatú</v>
      </c>
      <c r="C63" s="17" t="str">
        <f>'Banco Dados Local 1'!C63</f>
        <v>MG</v>
      </c>
    </row>
    <row r="64" spans="1:3" x14ac:dyDescent="0.2">
      <c r="A64" s="17">
        <f>'Banco Dados Local 1'!A64</f>
        <v>62</v>
      </c>
      <c r="B64" s="18" t="str">
        <f>'Banco Dados Local 1'!B64</f>
        <v>Paranaguá</v>
      </c>
      <c r="C64" s="17" t="str">
        <f>'Banco Dados Local 1'!C64</f>
        <v>PR</v>
      </c>
    </row>
    <row r="65" spans="1:3" x14ac:dyDescent="0.2">
      <c r="A65" s="17">
        <f>'Banco Dados Local 1'!A65</f>
        <v>63</v>
      </c>
      <c r="B65" s="18" t="str">
        <f>'Banco Dados Local 1'!B65</f>
        <v>Parintins</v>
      </c>
      <c r="C65" s="17" t="str">
        <f>'Banco Dados Local 1'!C65</f>
        <v>AM</v>
      </c>
    </row>
    <row r="66" spans="1:3" x14ac:dyDescent="0.2">
      <c r="A66" s="17">
        <f>'Banco Dados Local 1'!A66</f>
        <v>64</v>
      </c>
      <c r="B66" s="18" t="str">
        <f>'Banco Dados Local 1'!B66</f>
        <v>Passa Quatro</v>
      </c>
      <c r="C66" s="17" t="str">
        <f>'Banco Dados Local 1'!C66</f>
        <v>MG</v>
      </c>
    </row>
    <row r="67" spans="1:3" x14ac:dyDescent="0.2">
      <c r="A67" s="17">
        <f>'Banco Dados Local 1'!A67</f>
        <v>65</v>
      </c>
      <c r="B67" s="18" t="str">
        <f>'Banco Dados Local 1'!B67</f>
        <v>Passo Fundo</v>
      </c>
      <c r="C67" s="17" t="str">
        <f>'Banco Dados Local 1'!C67</f>
        <v>RS</v>
      </c>
    </row>
    <row r="68" spans="1:3" x14ac:dyDescent="0.2">
      <c r="A68" s="17">
        <f>'Banco Dados Local 1'!A68</f>
        <v>66</v>
      </c>
      <c r="B68" s="18" t="str">
        <f>'Banco Dados Local 1'!B68</f>
        <v>Petrópolis</v>
      </c>
      <c r="C68" s="17" t="str">
        <f>'Banco Dados Local 1'!C68</f>
        <v>RJ</v>
      </c>
    </row>
    <row r="69" spans="1:3" x14ac:dyDescent="0.2">
      <c r="A69" s="17">
        <f>'Banco Dados Local 1'!A69</f>
        <v>67</v>
      </c>
      <c r="B69" s="18" t="str">
        <f>'Banco Dados Local 1'!B69</f>
        <v>Pinheiral</v>
      </c>
      <c r="C69" s="17" t="str">
        <f>'Banco Dados Local 1'!C69</f>
        <v>RJ</v>
      </c>
    </row>
    <row r="70" spans="1:3" x14ac:dyDescent="0.2">
      <c r="A70" s="17">
        <f>'Banco Dados Local 1'!A70</f>
        <v>68</v>
      </c>
      <c r="B70" s="18" t="str">
        <f>'Banco Dados Local 1'!B70</f>
        <v>Piracicaba</v>
      </c>
      <c r="C70" s="17" t="str">
        <f>'Banco Dados Local 1'!C70</f>
        <v>SP</v>
      </c>
    </row>
    <row r="71" spans="1:3" x14ac:dyDescent="0.2">
      <c r="A71" s="17">
        <f>'Banco Dados Local 1'!A71</f>
        <v>69</v>
      </c>
      <c r="B71" s="18" t="str">
        <f>'Banco Dados Local 1'!B71</f>
        <v>Ponta Grossa</v>
      </c>
      <c r="C71" s="17" t="str">
        <f>'Banco Dados Local 1'!C71</f>
        <v>PR</v>
      </c>
    </row>
    <row r="72" spans="1:3" x14ac:dyDescent="0.2">
      <c r="A72" s="17">
        <f>'Banco Dados Local 1'!A72</f>
        <v>70</v>
      </c>
      <c r="B72" s="18" t="str">
        <f>'Banco Dados Local 1'!B72</f>
        <v>Porto Alegre</v>
      </c>
      <c r="C72" s="17" t="str">
        <f>'Banco Dados Local 1'!C72</f>
        <v>RS</v>
      </c>
    </row>
    <row r="73" spans="1:3" x14ac:dyDescent="0.2">
      <c r="A73" s="17">
        <f>'Banco Dados Local 1'!A73</f>
        <v>71</v>
      </c>
      <c r="B73" s="18" t="str">
        <f>'Banco Dados Local 1'!B73</f>
        <v>Porto Velho</v>
      </c>
      <c r="C73" s="17" t="str">
        <f>'Banco Dados Local 1'!C73</f>
        <v>RO</v>
      </c>
    </row>
    <row r="74" spans="1:3" x14ac:dyDescent="0.2">
      <c r="A74" s="17">
        <f>'Banco Dados Local 1'!A74</f>
        <v>72</v>
      </c>
      <c r="B74" s="18" t="str">
        <f>'Banco Dados Local 1'!B74</f>
        <v>Praça Saens Peña</v>
      </c>
      <c r="C74" s="17" t="str">
        <f>'Banco Dados Local 1'!C74</f>
        <v>RJ</v>
      </c>
    </row>
    <row r="75" spans="1:3" x14ac:dyDescent="0.2">
      <c r="A75" s="17">
        <f>'Banco Dados Local 1'!A75</f>
        <v>73</v>
      </c>
      <c r="B75" s="18" t="str">
        <f>'Banco Dados Local 1'!B75</f>
        <v>Praça XV</v>
      </c>
      <c r="C75" s="17" t="str">
        <f>'Banco Dados Local 1'!C75</f>
        <v>RJ</v>
      </c>
    </row>
    <row r="76" spans="1:3" x14ac:dyDescent="0.2">
      <c r="A76" s="17">
        <f>'Banco Dados Local 1'!A76</f>
        <v>74</v>
      </c>
      <c r="B76" s="18" t="str">
        <f>'Banco Dados Local 1'!B76</f>
        <v>Quixeramobim</v>
      </c>
      <c r="C76" s="17" t="str">
        <f>'Banco Dados Local 1'!C76</f>
        <v>CE</v>
      </c>
    </row>
    <row r="77" spans="1:3" x14ac:dyDescent="0.2">
      <c r="A77" s="17">
        <f>'Banco Dados Local 1'!A77</f>
        <v>75</v>
      </c>
      <c r="B77" s="18" t="str">
        <f>'Banco Dados Local 1'!B77</f>
        <v>Resende</v>
      </c>
      <c r="C77" s="17" t="str">
        <f>'Banco Dados Local 1'!C77</f>
        <v>RJ</v>
      </c>
    </row>
    <row r="78" spans="1:3" x14ac:dyDescent="0.2">
      <c r="A78" s="17">
        <f>'Banco Dados Local 1'!A78</f>
        <v>76</v>
      </c>
      <c r="B78" s="18" t="str">
        <f>'Banco Dados Local 1'!B78</f>
        <v>Rio Branco</v>
      </c>
      <c r="C78" s="17" t="str">
        <f>'Banco Dados Local 1'!C78</f>
        <v>AC</v>
      </c>
    </row>
    <row r="79" spans="1:3" x14ac:dyDescent="0.2">
      <c r="A79" s="17">
        <f>'Banco Dados Local 1'!A79</f>
        <v>77</v>
      </c>
      <c r="B79" s="18" t="str">
        <f>'Banco Dados Local 1'!B79</f>
        <v>Rio Grande</v>
      </c>
      <c r="C79" s="17" t="str">
        <f>'Banco Dados Local 1'!C79</f>
        <v>RS</v>
      </c>
    </row>
    <row r="80" spans="1:3" x14ac:dyDescent="0.2">
      <c r="A80" s="17">
        <f>'Banco Dados Local 1'!A80</f>
        <v>78</v>
      </c>
      <c r="B80" s="18" t="str">
        <f>'Banco Dados Local 1'!B80</f>
        <v>Salvador</v>
      </c>
      <c r="C80" s="17" t="str">
        <f>'Banco Dados Local 1'!C80</f>
        <v>BA</v>
      </c>
    </row>
    <row r="81" spans="1:3" x14ac:dyDescent="0.2">
      <c r="A81" s="17">
        <f>'Banco Dados Local 1'!A81</f>
        <v>79</v>
      </c>
      <c r="B81" s="18" t="str">
        <f>'Banco Dados Local 1'!B81</f>
        <v>Santa Cruz</v>
      </c>
      <c r="C81" s="17" t="str">
        <f>'Banco Dados Local 1'!C81</f>
        <v>RJ</v>
      </c>
    </row>
    <row r="82" spans="1:3" x14ac:dyDescent="0.2">
      <c r="A82" s="17">
        <f>'Banco Dados Local 1'!A82</f>
        <v>80</v>
      </c>
      <c r="B82" s="18" t="str">
        <f>'Banco Dados Local 1'!B82</f>
        <v>Santa Maria</v>
      </c>
      <c r="C82" s="17" t="str">
        <f>'Banco Dados Local 1'!C82</f>
        <v>RS</v>
      </c>
    </row>
    <row r="83" spans="1:3" x14ac:dyDescent="0.2">
      <c r="A83" s="17">
        <f>'Banco Dados Local 1'!A83</f>
        <v>81</v>
      </c>
      <c r="B83" s="18" t="str">
        <f>'Banco Dados Local 1'!B83</f>
        <v>Santa Maria Madalena</v>
      </c>
      <c r="C83" s="17" t="str">
        <f>'Banco Dados Local 1'!C83</f>
        <v>RJ</v>
      </c>
    </row>
    <row r="84" spans="1:3" x14ac:dyDescent="0.2">
      <c r="A84" s="17">
        <f>'Banco Dados Local 1'!A84</f>
        <v>82</v>
      </c>
      <c r="B84" s="18" t="str">
        <f>'Banco Dados Local 1'!B84</f>
        <v>Santa Vitória do Palmar</v>
      </c>
      <c r="C84" s="17" t="str">
        <f>'Banco Dados Local 1'!C84</f>
        <v>RS</v>
      </c>
    </row>
    <row r="85" spans="1:3" x14ac:dyDescent="0.2">
      <c r="A85" s="17">
        <f>'Banco Dados Local 1'!A85</f>
        <v>83</v>
      </c>
      <c r="B85" s="18" t="str">
        <f>'Banco Dados Local 1'!B85</f>
        <v>Santos</v>
      </c>
      <c r="C85" s="17" t="str">
        <f>'Banco Dados Local 1'!C85</f>
        <v>SP</v>
      </c>
    </row>
    <row r="86" spans="1:3" x14ac:dyDescent="0.2">
      <c r="A86" s="17">
        <f>'Banco Dados Local 1'!A86</f>
        <v>84</v>
      </c>
      <c r="B86" s="18" t="str">
        <f>'Banco Dados Local 1'!B86</f>
        <v>Santos - Itapema</v>
      </c>
      <c r="C86" s="17" t="str">
        <f>'Banco Dados Local 1'!C86</f>
        <v>SP</v>
      </c>
    </row>
    <row r="87" spans="1:3" x14ac:dyDescent="0.2">
      <c r="A87" s="17">
        <f>'Banco Dados Local 1'!A87</f>
        <v>85</v>
      </c>
      <c r="B87" s="18" t="str">
        <f>'Banco Dados Local 1'!B87</f>
        <v>São Carlos</v>
      </c>
      <c r="C87" s="17" t="str">
        <f>'Banco Dados Local 1'!C87</f>
        <v>SP</v>
      </c>
    </row>
    <row r="88" spans="1:3" x14ac:dyDescent="0.2">
      <c r="A88" s="17">
        <f>'Banco Dados Local 1'!A88</f>
        <v>86</v>
      </c>
      <c r="B88" s="18" t="str">
        <f>'Banco Dados Local 1'!B88</f>
        <v>São Francisco do Sul</v>
      </c>
      <c r="C88" s="17" t="str">
        <f>'Banco Dados Local 1'!C88</f>
        <v>SC</v>
      </c>
    </row>
    <row r="89" spans="1:3" x14ac:dyDescent="0.2">
      <c r="A89" s="17">
        <f>'Banco Dados Local 1'!A89</f>
        <v>87</v>
      </c>
      <c r="B89" s="18" t="str">
        <f>'Banco Dados Local 1'!B89</f>
        <v>São Gonçalo</v>
      </c>
      <c r="C89" s="17" t="str">
        <f>'Banco Dados Local 1'!C89</f>
        <v>PB</v>
      </c>
    </row>
    <row r="90" spans="1:3" x14ac:dyDescent="0.2">
      <c r="A90" s="17">
        <f>'Banco Dados Local 1'!A90</f>
        <v>88</v>
      </c>
      <c r="B90" s="18" t="str">
        <f>'Banco Dados Local 1'!B90</f>
        <v>São Luiz</v>
      </c>
      <c r="C90" s="17" t="str">
        <f>'Banco Dados Local 1'!C90</f>
        <v>MA</v>
      </c>
    </row>
    <row r="91" spans="1:3" x14ac:dyDescent="0.2">
      <c r="A91" s="17">
        <f>'Banco Dados Local 1'!A91</f>
        <v>89</v>
      </c>
      <c r="B91" s="18" t="str">
        <f>'Banco Dados Local 1'!B91</f>
        <v>São Luiz Gonzaga</v>
      </c>
      <c r="C91" s="17" t="str">
        <f>'Banco Dados Local 1'!C91</f>
        <v>RS</v>
      </c>
    </row>
    <row r="92" spans="1:3" x14ac:dyDescent="0.2">
      <c r="A92" s="17">
        <f>'Banco Dados Local 1'!A92</f>
        <v>90</v>
      </c>
      <c r="B92" s="18" t="str">
        <f>'Banco Dados Local 1'!B92</f>
        <v>São Simão</v>
      </c>
      <c r="C92" s="17" t="str">
        <f>'Banco Dados Local 1'!C92</f>
        <v>SP</v>
      </c>
    </row>
    <row r="93" spans="1:3" x14ac:dyDescent="0.2">
      <c r="A93" s="17">
        <f>'Banco Dados Local 1'!A93</f>
        <v>91</v>
      </c>
      <c r="B93" s="18" t="str">
        <f>'Banco Dados Local 1'!B93</f>
        <v>Sena Madureira</v>
      </c>
      <c r="C93" s="17" t="str">
        <f>'Banco Dados Local 1'!C93</f>
        <v>AC</v>
      </c>
    </row>
    <row r="94" spans="1:3" x14ac:dyDescent="0.2">
      <c r="A94" s="17">
        <f>'Banco Dados Local 1'!A94</f>
        <v>92</v>
      </c>
      <c r="B94" s="18" t="str">
        <f>'Banco Dados Local 1'!B94</f>
        <v>Sete Lagoas</v>
      </c>
      <c r="C94" s="17" t="str">
        <f>'Banco Dados Local 1'!C94</f>
        <v>MG</v>
      </c>
    </row>
    <row r="95" spans="1:3" x14ac:dyDescent="0.2">
      <c r="A95" s="17">
        <f>'Banco Dados Local 1'!A95</f>
        <v>93</v>
      </c>
      <c r="B95" s="18" t="str">
        <f>'Banco Dados Local 1'!B95</f>
        <v>Soure</v>
      </c>
      <c r="C95" s="17" t="str">
        <f>'Banco Dados Local 1'!C95</f>
        <v>PA</v>
      </c>
    </row>
    <row r="96" spans="1:3" x14ac:dyDescent="0.2">
      <c r="A96" s="17">
        <f>'Banco Dados Local 1'!A96</f>
        <v>94</v>
      </c>
      <c r="B96" s="18" t="str">
        <f>'Banco Dados Local 1'!B96</f>
        <v>Taperinha</v>
      </c>
      <c r="C96" s="17" t="str">
        <f>'Banco Dados Local 1'!C96</f>
        <v>PA</v>
      </c>
    </row>
    <row r="97" spans="1:3" x14ac:dyDescent="0.2">
      <c r="A97" s="17">
        <f>'Banco Dados Local 1'!A97</f>
        <v>95</v>
      </c>
      <c r="B97" s="18" t="str">
        <f>'Banco Dados Local 1'!B97</f>
        <v>Taubaté</v>
      </c>
      <c r="C97" s="17" t="str">
        <f>'Banco Dados Local 1'!C97</f>
        <v>SP</v>
      </c>
    </row>
    <row r="98" spans="1:3" x14ac:dyDescent="0.2">
      <c r="A98" s="17">
        <f>'Banco Dados Local 1'!A98</f>
        <v>96</v>
      </c>
      <c r="B98" s="18" t="str">
        <f>'Banco Dados Local 1'!B98</f>
        <v>Teófilo Otoni</v>
      </c>
      <c r="C98" s="17" t="str">
        <f>'Banco Dados Local 1'!C98</f>
        <v>MG</v>
      </c>
    </row>
    <row r="99" spans="1:3" x14ac:dyDescent="0.2">
      <c r="A99" s="17">
        <f>'Banco Dados Local 1'!A99</f>
        <v>97</v>
      </c>
      <c r="B99" s="18" t="str">
        <f>'Banco Dados Local 1'!B99</f>
        <v>Teresina</v>
      </c>
      <c r="C99" s="17" t="str">
        <f>'Banco Dados Local 1'!C99</f>
        <v>PI</v>
      </c>
    </row>
    <row r="100" spans="1:3" x14ac:dyDescent="0.2">
      <c r="A100" s="17">
        <f>'Banco Dados Local 1'!A100</f>
        <v>98</v>
      </c>
      <c r="B100" s="18" t="str">
        <f>'Banco Dados Local 1'!B100</f>
        <v>Terezópolis</v>
      </c>
      <c r="C100" s="17" t="str">
        <f>'Banco Dados Local 1'!C100</f>
        <v>RJ</v>
      </c>
    </row>
    <row r="101" spans="1:3" x14ac:dyDescent="0.2">
      <c r="A101" s="17">
        <f>'Banco Dados Local 1'!A101</f>
        <v>99</v>
      </c>
      <c r="B101" s="18" t="str">
        <f>'Banco Dados Local 1'!B101</f>
        <v>Tupí</v>
      </c>
      <c r="C101" s="17" t="str">
        <f>'Banco Dados Local 1'!C101</f>
        <v>SP</v>
      </c>
    </row>
    <row r="102" spans="1:3" x14ac:dyDescent="0.2">
      <c r="A102" s="17">
        <f>'Banco Dados Local 1'!A102</f>
        <v>100</v>
      </c>
      <c r="B102" s="18" t="str">
        <f>'Banco Dados Local 1'!B102</f>
        <v>Turiassú</v>
      </c>
      <c r="C102" s="17" t="str">
        <f>'Banco Dados Local 1'!C102</f>
        <v>MA</v>
      </c>
    </row>
    <row r="103" spans="1:3" x14ac:dyDescent="0.2">
      <c r="A103" s="17">
        <f>'Banco Dados Local 1'!A103</f>
        <v>101</v>
      </c>
      <c r="B103" s="18" t="str">
        <f>'Banco Dados Local 1'!B103</f>
        <v>Uaupés</v>
      </c>
      <c r="C103" s="17" t="str">
        <f>'Banco Dados Local 1'!C103</f>
        <v>AM</v>
      </c>
    </row>
    <row r="104" spans="1:3" x14ac:dyDescent="0.2">
      <c r="A104" s="17">
        <f>'Banco Dados Local 1'!A104</f>
        <v>102</v>
      </c>
      <c r="B104" s="18" t="str">
        <f>'Banco Dados Local 1'!B104</f>
        <v>Ubatuba</v>
      </c>
      <c r="C104" s="17" t="str">
        <f>'Banco Dados Local 1'!C104</f>
        <v>SP</v>
      </c>
    </row>
    <row r="105" spans="1:3" x14ac:dyDescent="0.2">
      <c r="A105" s="17">
        <f>'Banco Dados Local 1'!A105</f>
        <v>103</v>
      </c>
      <c r="B105" s="18" t="str">
        <f>'Banco Dados Local 1'!B105</f>
        <v>Uruguaiana</v>
      </c>
      <c r="C105" s="17" t="str">
        <f>'Banco Dados Local 1'!C105</f>
        <v>RS</v>
      </c>
    </row>
    <row r="106" spans="1:3" x14ac:dyDescent="0.2">
      <c r="A106" s="17">
        <f>'Banco Dados Local 1'!A106</f>
        <v>104</v>
      </c>
      <c r="B106" s="18" t="str">
        <f>'Banco Dados Local 1'!B106</f>
        <v>Vassouras</v>
      </c>
      <c r="C106" s="17" t="str">
        <f>'Banco Dados Local 1'!C106</f>
        <v>RJ</v>
      </c>
    </row>
    <row r="107" spans="1:3" x14ac:dyDescent="0.2">
      <c r="A107" s="17">
        <f>'Banco Dados Local 1'!A107</f>
        <v>105</v>
      </c>
      <c r="B107" s="18" t="str">
        <f>'Banco Dados Local 1'!B107</f>
        <v>Viamão</v>
      </c>
      <c r="C107" s="17" t="str">
        <f>'Banco Dados Local 1'!C107</f>
        <v>RS</v>
      </c>
    </row>
    <row r="108" spans="1:3" x14ac:dyDescent="0.2">
      <c r="A108" s="17">
        <f>'Banco Dados Local 1'!A108</f>
        <v>106</v>
      </c>
      <c r="B108" s="18" t="str">
        <f>'Banco Dados Local 1'!B108</f>
        <v>Vitória</v>
      </c>
      <c r="C108" s="17" t="str">
        <f>'Banco Dados Local 1'!C108</f>
        <v>ES</v>
      </c>
    </row>
    <row r="109" spans="1:3" x14ac:dyDescent="0.2">
      <c r="A109" s="17">
        <f>'Banco Dados Local 1'!A109</f>
        <v>107</v>
      </c>
      <c r="B109" s="18" t="str">
        <f>'Banco Dados Local 1'!B109</f>
        <v>Volta Redonda</v>
      </c>
      <c r="C109" s="17" t="str">
        <f>'Banco Dados Local 1'!C109</f>
        <v>RJ</v>
      </c>
    </row>
    <row r="110" spans="1:3" x14ac:dyDescent="0.2">
      <c r="A110" s="2"/>
      <c r="C110" s="2"/>
    </row>
    <row r="111" spans="1:3" x14ac:dyDescent="0.2">
      <c r="A111" s="2"/>
      <c r="C111" s="2"/>
    </row>
    <row r="112" spans="1:3" x14ac:dyDescent="0.2">
      <c r="A112" s="2"/>
      <c r="C112" s="2"/>
    </row>
    <row r="113" spans="1:3" x14ac:dyDescent="0.2">
      <c r="A113" s="2"/>
      <c r="C113" s="2"/>
    </row>
    <row r="114" spans="1:3" x14ac:dyDescent="0.2">
      <c r="A114" s="2"/>
      <c r="C114" s="2"/>
    </row>
    <row r="115" spans="1:3" x14ac:dyDescent="0.2">
      <c r="A115" s="2"/>
      <c r="C115" s="2"/>
    </row>
  </sheetData>
  <phoneticPr fontId="21" type="noConversion"/>
  <printOptions gridLinesSet="0"/>
  <pageMargins left="0.78740157499999996" right="0.78740157499999996" top="0.984251969" bottom="0.984251969" header="0.49212598499999999" footer="0.49212598499999999"/>
  <headerFooter alignWithMargins="0">
    <oddHeader>&amp;A</oddHeader>
    <oddFooter>Página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showGridLines="0" workbookViewId="0">
      <selection activeCell="B6" sqref="B6"/>
    </sheetView>
  </sheetViews>
  <sheetFormatPr defaultColWidth="12" defaultRowHeight="12.75" x14ac:dyDescent="0.2"/>
  <cols>
    <col min="1" max="1" width="22.6640625" style="2" customWidth="1"/>
    <col min="2" max="2" width="10" style="2" customWidth="1"/>
    <col min="3" max="3" width="26.6640625" style="2" customWidth="1"/>
    <col min="4" max="4" width="14.33203125" style="2" customWidth="1"/>
    <col min="5" max="5" width="4" style="2" hidden="1" customWidth="1"/>
    <col min="6" max="6" width="6.1640625" style="2" hidden="1" customWidth="1"/>
    <col min="7" max="7" width="7.83203125" style="2" hidden="1" customWidth="1"/>
    <col min="8" max="8" width="6.33203125" style="2" hidden="1" customWidth="1"/>
    <col min="9" max="13" width="6.1640625" style="2" hidden="1" customWidth="1"/>
    <col min="14" max="14" width="5.1640625" style="2" hidden="1" customWidth="1"/>
    <col min="15" max="15" width="6.1640625" style="2" hidden="1" customWidth="1"/>
    <col min="16" max="16" width="5.1640625" style="2" hidden="1" customWidth="1"/>
    <col min="17" max="18" width="6.1640625" style="2" hidden="1" customWidth="1"/>
    <col min="19" max="19" width="5.83203125" style="8" customWidth="1"/>
    <col min="20" max="20" width="16" style="2" hidden="1" customWidth="1"/>
    <col min="21" max="21" width="7.33203125" style="8" customWidth="1"/>
    <col min="22" max="16384" width="12" style="2"/>
  </cols>
  <sheetData>
    <row r="1" spans="1:21" ht="15.75" x14ac:dyDescent="0.25">
      <c r="A1" s="28" t="s">
        <v>72</v>
      </c>
    </row>
    <row r="2" spans="1:21" x14ac:dyDescent="0.2">
      <c r="C2" s="9" t="s">
        <v>49</v>
      </c>
      <c r="D2" s="13" t="s">
        <v>50</v>
      </c>
      <c r="F2" s="3" t="s">
        <v>73</v>
      </c>
      <c r="G2" s="3" t="s">
        <v>74</v>
      </c>
      <c r="H2" s="3" t="s">
        <v>75</v>
      </c>
      <c r="I2" s="3" t="s">
        <v>76</v>
      </c>
      <c r="J2" s="2" t="s">
        <v>77</v>
      </c>
      <c r="K2" s="2" t="s">
        <v>78</v>
      </c>
      <c r="L2" s="2" t="s">
        <v>79</v>
      </c>
      <c r="S2" s="16"/>
      <c r="T2" s="16"/>
      <c r="U2" s="16"/>
    </row>
    <row r="3" spans="1:21" x14ac:dyDescent="0.2">
      <c r="A3" s="4" t="s">
        <v>51</v>
      </c>
      <c r="B3" s="38">
        <v>31</v>
      </c>
      <c r="C3" s="2" t="str">
        <f>IF(B3&gt;98,"Número inválido",IF(B3="","",'Banco Dados Local 1'!$B$116))</f>
        <v>Estado de São Paulo</v>
      </c>
      <c r="D3" s="2" t="str">
        <f>IF(B3&gt;98,"",'Banco Dados Local 1'!$C$116)</f>
        <v>SP</v>
      </c>
      <c r="F3" s="2">
        <f>'Banco Dados Local 1'!$D$116</f>
        <v>-6.3157894736842121E-3</v>
      </c>
      <c r="G3" s="2">
        <f>'Banco Dados Local 1'!$E$116</f>
        <v>8.9122807017543867E-2</v>
      </c>
      <c r="H3" s="2">
        <f>'Banco Dados Local 1'!$F$116</f>
        <v>0.11157894736842108</v>
      </c>
      <c r="I3" s="2">
        <f>'Banco Dados Local 1'!$G$116</f>
        <v>0.11298245614035089</v>
      </c>
      <c r="J3" s="2">
        <f>'Banco Dados Local 1'!$H$116</f>
        <v>0.38245614035087722</v>
      </c>
      <c r="K3" s="2">
        <f>'Banco Dados Local 1'!$I$116</f>
        <v>26.733333333333334</v>
      </c>
      <c r="L3" s="2">
        <f>'Banco Dados Local 1'!$J$116</f>
        <v>21.754385964912284</v>
      </c>
      <c r="S3" s="30" t="str">
        <f>'Vazão Entrada'!O5</f>
        <v>Verificar número na planilha locais</v>
      </c>
      <c r="T3" s="18"/>
      <c r="U3" s="17"/>
    </row>
    <row r="4" spans="1:21" x14ac:dyDescent="0.2">
      <c r="A4" s="4" t="s">
        <v>80</v>
      </c>
      <c r="B4" s="5" t="str">
        <f>IF(T7=FALSE,"",IF(T5=FALSE,"",IF(C8&gt;144,"Está fórmula não tem precisão acima de 6 dias",IF(COUNTA(B5:B7)&gt;1,"Preenchendo mais de um campo ele se somam",""))))</f>
        <v/>
      </c>
      <c r="F4" s="3" t="s">
        <v>62</v>
      </c>
      <c r="G4" s="2">
        <f>IF(C8&lt;6/60,F3,IF(C8&lt;16/60,G3,IF(C8&lt;=0.5,H3,IF(C8&gt;0.5,I3,""))))</f>
        <v>0.11298245614035089</v>
      </c>
      <c r="S4" s="17"/>
      <c r="T4" s="18"/>
      <c r="U4" s="17"/>
    </row>
    <row r="5" spans="1:21" x14ac:dyDescent="0.2">
      <c r="A5" s="4" t="s">
        <v>58</v>
      </c>
      <c r="B5" s="38">
        <v>60</v>
      </c>
      <c r="C5" s="5" t="str">
        <f>IF(T5=FALSE,"Insira apenas valores","")</f>
        <v/>
      </c>
      <c r="E5" s="2">
        <f>B5/60</f>
        <v>1</v>
      </c>
      <c r="S5" s="2"/>
      <c r="T5" s="2" t="b">
        <f>IF($B5="","",ISNUMBER($B5))</f>
        <v>1</v>
      </c>
      <c r="U5" s="17"/>
    </row>
    <row r="6" spans="1:21" x14ac:dyDescent="0.2">
      <c r="A6" s="4" t="s">
        <v>59</v>
      </c>
      <c r="B6" s="38"/>
      <c r="C6" s="5" t="str">
        <f>IF(T6=FALSE,"Insira apenas valores","")</f>
        <v/>
      </c>
      <c r="E6" s="2">
        <f>B6</f>
        <v>0</v>
      </c>
      <c r="F6" s="6" t="s">
        <v>77</v>
      </c>
      <c r="S6" s="17"/>
      <c r="T6" s="2" t="str">
        <f>IF($B6="","",ISNUMBER($B6))</f>
        <v/>
      </c>
      <c r="U6" s="17"/>
    </row>
    <row r="7" spans="1:21" x14ac:dyDescent="0.2">
      <c r="A7" s="4" t="s">
        <v>81</v>
      </c>
      <c r="B7" s="38"/>
      <c r="C7" s="5" t="str">
        <f>IF(T7=FALSE,"Insira apenas valores","")</f>
        <v/>
      </c>
      <c r="E7" s="2">
        <f>B7*24</f>
        <v>0</v>
      </c>
      <c r="F7" s="7" t="s">
        <v>82</v>
      </c>
      <c r="G7" s="8" t="s">
        <v>83</v>
      </c>
      <c r="H7" s="8" t="s">
        <v>84</v>
      </c>
      <c r="I7" s="8" t="s">
        <v>85</v>
      </c>
      <c r="J7" s="8" t="s">
        <v>86</v>
      </c>
      <c r="K7" s="8" t="s">
        <v>87</v>
      </c>
      <c r="L7" s="8" t="s">
        <v>88</v>
      </c>
      <c r="M7" s="8" t="s">
        <v>89</v>
      </c>
      <c r="N7" s="8" t="s">
        <v>90</v>
      </c>
      <c r="O7" s="8" t="s">
        <v>91</v>
      </c>
      <c r="P7" s="8" t="s">
        <v>92</v>
      </c>
      <c r="Q7" s="8" t="s">
        <v>93</v>
      </c>
      <c r="R7" s="8" t="s">
        <v>94</v>
      </c>
      <c r="S7" s="17"/>
      <c r="T7" s="2" t="str">
        <f>IF($B7="","",ISNUMBER($B7))</f>
        <v/>
      </c>
      <c r="U7" s="17"/>
    </row>
    <row r="8" spans="1:21" hidden="1" x14ac:dyDescent="0.2">
      <c r="B8" s="71"/>
      <c r="C8" s="2">
        <f>SUM(E5:E7)</f>
        <v>1</v>
      </c>
      <c r="F8" s="2">
        <v>0.108</v>
      </c>
      <c r="G8" s="2">
        <v>0.122</v>
      </c>
      <c r="H8" s="2">
        <v>0.13800000000000001</v>
      </c>
      <c r="I8" s="2">
        <v>0.156</v>
      </c>
      <c r="J8" s="2">
        <v>0.16600000000000001</v>
      </c>
      <c r="K8" s="2">
        <v>0.17399999999999999</v>
      </c>
      <c r="L8" s="2">
        <v>0.17599999999999999</v>
      </c>
      <c r="M8" s="2">
        <v>0.17399999999999999</v>
      </c>
      <c r="N8" s="2">
        <v>0.17</v>
      </c>
      <c r="O8" s="2">
        <v>0.16600000000000001</v>
      </c>
      <c r="P8" s="2">
        <v>0.16</v>
      </c>
      <c r="Q8" s="2">
        <v>0.156</v>
      </c>
      <c r="R8" s="2">
        <v>0.152</v>
      </c>
      <c r="S8" s="17"/>
      <c r="U8" s="17"/>
    </row>
    <row r="9" spans="1:21" x14ac:dyDescent="0.2">
      <c r="A9" s="4" t="s">
        <v>95</v>
      </c>
      <c r="B9" s="38">
        <v>500</v>
      </c>
      <c r="C9" s="2" t="s">
        <v>96</v>
      </c>
      <c r="D9" s="5" t="str">
        <f>IF(T9=FALSE,"Insira apenas valores","")</f>
        <v/>
      </c>
      <c r="F9" s="3" t="s">
        <v>63</v>
      </c>
      <c r="G9" s="2">
        <f>IF(C8&lt;6/60,F8,IF(C8&lt;16/60,G8,IF(C8&lt;31/60,H8,IF(C8&lt;61/60,I8,IF(C8&lt;121/60,J8,IF(C8&lt;241/60,K8,IF(C8&lt;481/60,L8,IF(C8&lt;841/60,M8,""))))))))</f>
        <v>0.156</v>
      </c>
      <c r="S9" s="17"/>
      <c r="T9" s="2" t="b">
        <f>IF($B9="","",ISNUMBER($B9))</f>
        <v>1</v>
      </c>
      <c r="U9" s="17"/>
    </row>
    <row r="10" spans="1:21" x14ac:dyDescent="0.2">
      <c r="A10" s="4" t="s">
        <v>97</v>
      </c>
      <c r="B10" s="11">
        <f>IF(B3&gt;98,"",IF(B3="","",IF(B9=0,"",IF(B9="","",IF(C8=0,"",(B9^(G11+(G4/(B9^0.25))))*(J3*C8+K3*(LOG(1+L3*C8))))))))</f>
        <v>112.13306907154225</v>
      </c>
      <c r="C10" s="2" t="s">
        <v>98</v>
      </c>
      <c r="F10" s="3" t="s">
        <v>64</v>
      </c>
      <c r="G10" s="2" t="str">
        <f>IF(C8&lt;841/60,"",IF(C8&lt;1441/60,N8,IF(C8&lt;2881/60,O8,IF(C8&lt;4321/60,P8,IF(C8&lt;5761/60,Q8,IF(C8&lt;8641/60,R8,""))))))</f>
        <v/>
      </c>
      <c r="S10" s="17"/>
      <c r="T10" s="18"/>
      <c r="U10" s="17"/>
    </row>
    <row r="11" spans="1:21" ht="15.75" x14ac:dyDescent="0.2">
      <c r="A11" s="4" t="s">
        <v>99</v>
      </c>
      <c r="B11" s="11">
        <f>IF(B3&gt;98,"",IF(B3="","",IF(B9=0,"",IF(B9="","",IF(C8=0,"",B10/C8)))))</f>
        <v>112.13306907154225</v>
      </c>
      <c r="C11" s="2" t="s">
        <v>61</v>
      </c>
      <c r="F11" s="3" t="s">
        <v>65</v>
      </c>
      <c r="G11" s="2">
        <f>SUM(G9:G10)</f>
        <v>0.156</v>
      </c>
      <c r="S11" s="17"/>
      <c r="T11" s="18"/>
      <c r="U11" s="17"/>
    </row>
    <row r="12" spans="1:21" x14ac:dyDescent="0.2">
      <c r="S12" s="17"/>
      <c r="T12" s="18"/>
      <c r="U12" s="17"/>
    </row>
    <row r="13" spans="1:21" x14ac:dyDescent="0.2">
      <c r="S13" s="17"/>
      <c r="T13" s="18"/>
      <c r="U13" s="17"/>
    </row>
    <row r="14" spans="1:21" x14ac:dyDescent="0.2">
      <c r="S14" s="17"/>
      <c r="T14" s="18"/>
      <c r="U14" s="17"/>
    </row>
    <row r="15" spans="1:21" x14ac:dyDescent="0.2">
      <c r="S15" s="17"/>
      <c r="T15" s="18"/>
      <c r="U15" s="17"/>
    </row>
    <row r="16" spans="1:21" x14ac:dyDescent="0.2">
      <c r="S16" s="17"/>
      <c r="T16" s="18"/>
      <c r="U16" s="17"/>
    </row>
    <row r="17" spans="19:21" x14ac:dyDescent="0.2">
      <c r="S17" s="17"/>
      <c r="T17" s="18"/>
      <c r="U17" s="17"/>
    </row>
    <row r="18" spans="19:21" x14ac:dyDescent="0.2">
      <c r="S18" s="17"/>
      <c r="T18" s="18"/>
      <c r="U18" s="17"/>
    </row>
    <row r="19" spans="19:21" x14ac:dyDescent="0.2">
      <c r="S19" s="17"/>
      <c r="T19" s="18"/>
      <c r="U19" s="17"/>
    </row>
    <row r="20" spans="19:21" x14ac:dyDescent="0.2">
      <c r="S20" s="17"/>
      <c r="T20" s="18"/>
      <c r="U20" s="17"/>
    </row>
    <row r="21" spans="19:21" x14ac:dyDescent="0.2">
      <c r="S21" s="17"/>
      <c r="T21" s="18"/>
      <c r="U21" s="17"/>
    </row>
    <row r="22" spans="19:21" x14ac:dyDescent="0.2">
      <c r="S22" s="17"/>
      <c r="T22" s="18"/>
      <c r="U22" s="17"/>
    </row>
    <row r="23" spans="19:21" x14ac:dyDescent="0.2">
      <c r="S23" s="17"/>
      <c r="T23" s="18"/>
      <c r="U23" s="17"/>
    </row>
    <row r="24" spans="19:21" x14ac:dyDescent="0.2">
      <c r="S24" s="17"/>
      <c r="T24" s="18"/>
      <c r="U24" s="17"/>
    </row>
    <row r="25" spans="19:21" x14ac:dyDescent="0.2">
      <c r="S25" s="17"/>
      <c r="T25" s="18"/>
      <c r="U25" s="17"/>
    </row>
    <row r="26" spans="19:21" x14ac:dyDescent="0.2">
      <c r="S26" s="17"/>
      <c r="T26" s="18"/>
      <c r="U26" s="17"/>
    </row>
    <row r="27" spans="19:21" x14ac:dyDescent="0.2">
      <c r="S27" s="17"/>
      <c r="T27" s="18"/>
      <c r="U27" s="17"/>
    </row>
    <row r="28" spans="19:21" x14ac:dyDescent="0.2">
      <c r="S28" s="17"/>
      <c r="T28" s="18"/>
      <c r="U28" s="17"/>
    </row>
    <row r="29" spans="19:21" x14ac:dyDescent="0.2">
      <c r="S29" s="17"/>
      <c r="T29" s="18"/>
      <c r="U29" s="17"/>
    </row>
    <row r="30" spans="19:21" x14ac:dyDescent="0.2">
      <c r="S30" s="17"/>
      <c r="T30" s="18"/>
      <c r="U30" s="17"/>
    </row>
    <row r="31" spans="19:21" x14ac:dyDescent="0.2">
      <c r="S31" s="17"/>
      <c r="T31" s="18"/>
      <c r="U31" s="17"/>
    </row>
    <row r="32" spans="19:21" x14ac:dyDescent="0.2">
      <c r="S32" s="17"/>
      <c r="T32" s="18"/>
      <c r="U32" s="17"/>
    </row>
    <row r="33" spans="19:21" x14ac:dyDescent="0.2">
      <c r="S33" s="17"/>
      <c r="T33" s="18"/>
      <c r="U33" s="17"/>
    </row>
    <row r="34" spans="19:21" x14ac:dyDescent="0.2">
      <c r="S34" s="17"/>
      <c r="T34" s="18"/>
      <c r="U34" s="17"/>
    </row>
    <row r="35" spans="19:21" x14ac:dyDescent="0.2">
      <c r="S35" s="17"/>
      <c r="T35" s="18"/>
      <c r="U35" s="17"/>
    </row>
    <row r="36" spans="19:21" x14ac:dyDescent="0.2">
      <c r="S36" s="17"/>
      <c r="T36" s="18"/>
      <c r="U36" s="17"/>
    </row>
    <row r="37" spans="19:21" x14ac:dyDescent="0.2">
      <c r="S37" s="17"/>
      <c r="T37" s="18"/>
      <c r="U37" s="17"/>
    </row>
    <row r="38" spans="19:21" x14ac:dyDescent="0.2">
      <c r="S38" s="17"/>
      <c r="T38" s="18"/>
      <c r="U38" s="17"/>
    </row>
    <row r="39" spans="19:21" x14ac:dyDescent="0.2">
      <c r="S39" s="17"/>
      <c r="T39" s="18"/>
      <c r="U39" s="17"/>
    </row>
    <row r="40" spans="19:21" x14ac:dyDescent="0.2">
      <c r="S40" s="17"/>
      <c r="T40" s="18"/>
      <c r="U40" s="17"/>
    </row>
    <row r="41" spans="19:21" x14ac:dyDescent="0.2">
      <c r="S41" s="17"/>
      <c r="T41" s="18"/>
      <c r="U41" s="17"/>
    </row>
    <row r="42" spans="19:21" x14ac:dyDescent="0.2">
      <c r="S42" s="17"/>
      <c r="T42" s="18"/>
      <c r="U42" s="17"/>
    </row>
    <row r="43" spans="19:21" x14ac:dyDescent="0.2">
      <c r="S43" s="17"/>
      <c r="T43" s="18"/>
      <c r="U43" s="17"/>
    </row>
    <row r="44" spans="19:21" x14ac:dyDescent="0.2">
      <c r="S44" s="17"/>
      <c r="T44" s="18"/>
      <c r="U44" s="17"/>
    </row>
    <row r="45" spans="19:21" x14ac:dyDescent="0.2">
      <c r="S45" s="17"/>
      <c r="T45" s="18"/>
      <c r="U45" s="17"/>
    </row>
    <row r="46" spans="19:21" x14ac:dyDescent="0.2">
      <c r="S46" s="17"/>
      <c r="T46" s="18"/>
      <c r="U46" s="17"/>
    </row>
    <row r="47" spans="19:21" x14ac:dyDescent="0.2">
      <c r="S47" s="17"/>
      <c r="T47" s="18"/>
      <c r="U47" s="17"/>
    </row>
    <row r="48" spans="19:21" x14ac:dyDescent="0.2">
      <c r="S48" s="17"/>
      <c r="T48" s="18"/>
      <c r="U48" s="17"/>
    </row>
    <row r="49" spans="19:21" x14ac:dyDescent="0.2">
      <c r="S49" s="17"/>
      <c r="T49" s="18"/>
      <c r="U49" s="17"/>
    </row>
    <row r="50" spans="19:21" x14ac:dyDescent="0.2">
      <c r="S50" s="17"/>
      <c r="T50" s="18"/>
      <c r="U50" s="17"/>
    </row>
    <row r="51" spans="19:21" x14ac:dyDescent="0.2">
      <c r="S51" s="17"/>
      <c r="T51" s="18"/>
      <c r="U51" s="17"/>
    </row>
    <row r="52" spans="19:21" x14ac:dyDescent="0.2">
      <c r="S52" s="17"/>
      <c r="T52" s="18"/>
      <c r="U52" s="17"/>
    </row>
    <row r="53" spans="19:21" x14ac:dyDescent="0.2">
      <c r="S53" s="17"/>
      <c r="T53" s="18"/>
      <c r="U53" s="17"/>
    </row>
    <row r="54" spans="19:21" x14ac:dyDescent="0.2">
      <c r="S54" s="17"/>
      <c r="T54" s="18"/>
      <c r="U54" s="17"/>
    </row>
    <row r="55" spans="19:21" x14ac:dyDescent="0.2">
      <c r="S55" s="17"/>
      <c r="T55" s="18"/>
      <c r="U55" s="17"/>
    </row>
    <row r="56" spans="19:21" x14ac:dyDescent="0.2">
      <c r="S56" s="17"/>
      <c r="T56" s="18"/>
      <c r="U56" s="17"/>
    </row>
    <row r="57" spans="19:21" x14ac:dyDescent="0.2">
      <c r="S57" s="17"/>
      <c r="T57" s="18"/>
      <c r="U57" s="17"/>
    </row>
    <row r="58" spans="19:21" x14ac:dyDescent="0.2">
      <c r="S58" s="17"/>
      <c r="T58" s="18"/>
      <c r="U58" s="17"/>
    </row>
    <row r="59" spans="19:21" x14ac:dyDescent="0.2">
      <c r="S59" s="17"/>
      <c r="T59" s="18"/>
      <c r="U59" s="17"/>
    </row>
    <row r="60" spans="19:21" x14ac:dyDescent="0.2">
      <c r="S60" s="17"/>
      <c r="T60" s="18"/>
      <c r="U60" s="17"/>
    </row>
    <row r="61" spans="19:21" x14ac:dyDescent="0.2">
      <c r="S61" s="17"/>
      <c r="T61" s="18"/>
      <c r="U61" s="17"/>
    </row>
    <row r="62" spans="19:21" x14ac:dyDescent="0.2">
      <c r="S62" s="17"/>
      <c r="T62" s="18"/>
      <c r="U62" s="17"/>
    </row>
    <row r="63" spans="19:21" x14ac:dyDescent="0.2">
      <c r="S63" s="17"/>
      <c r="T63" s="18"/>
      <c r="U63" s="17"/>
    </row>
    <row r="64" spans="19:21" x14ac:dyDescent="0.2">
      <c r="S64" s="17"/>
      <c r="T64" s="18"/>
      <c r="U64" s="17"/>
    </row>
    <row r="65" spans="19:21" x14ac:dyDescent="0.2">
      <c r="S65" s="17"/>
      <c r="T65" s="18"/>
      <c r="U65" s="17"/>
    </row>
    <row r="66" spans="19:21" x14ac:dyDescent="0.2">
      <c r="S66" s="17"/>
      <c r="T66" s="18"/>
      <c r="U66" s="17"/>
    </row>
    <row r="67" spans="19:21" x14ac:dyDescent="0.2">
      <c r="S67" s="17"/>
      <c r="T67" s="18"/>
      <c r="U67" s="17"/>
    </row>
    <row r="68" spans="19:21" x14ac:dyDescent="0.2">
      <c r="S68" s="17"/>
      <c r="T68" s="18"/>
      <c r="U68" s="17"/>
    </row>
    <row r="69" spans="19:21" x14ac:dyDescent="0.2">
      <c r="S69" s="17"/>
      <c r="T69" s="18"/>
      <c r="U69" s="17"/>
    </row>
    <row r="70" spans="19:21" x14ac:dyDescent="0.2">
      <c r="S70" s="17"/>
      <c r="T70" s="18"/>
      <c r="U70" s="17"/>
    </row>
    <row r="71" spans="19:21" x14ac:dyDescent="0.2">
      <c r="S71" s="17"/>
      <c r="T71" s="18"/>
      <c r="U71" s="17"/>
    </row>
    <row r="72" spans="19:21" x14ac:dyDescent="0.2">
      <c r="S72" s="17"/>
      <c r="T72" s="18"/>
      <c r="U72" s="17"/>
    </row>
    <row r="73" spans="19:21" x14ac:dyDescent="0.2">
      <c r="S73" s="17"/>
      <c r="T73" s="18"/>
      <c r="U73" s="17"/>
    </row>
    <row r="74" spans="19:21" x14ac:dyDescent="0.2">
      <c r="S74" s="17"/>
      <c r="T74" s="18"/>
      <c r="U74" s="17"/>
    </row>
    <row r="75" spans="19:21" x14ac:dyDescent="0.2">
      <c r="S75" s="17"/>
      <c r="T75" s="18"/>
      <c r="U75" s="17"/>
    </row>
    <row r="76" spans="19:21" x14ac:dyDescent="0.2">
      <c r="S76" s="17"/>
      <c r="T76" s="18"/>
      <c r="U76" s="17"/>
    </row>
    <row r="77" spans="19:21" x14ac:dyDescent="0.2">
      <c r="S77" s="17"/>
      <c r="T77" s="18"/>
      <c r="U77" s="17"/>
    </row>
    <row r="78" spans="19:21" x14ac:dyDescent="0.2">
      <c r="S78" s="17"/>
      <c r="T78" s="18"/>
      <c r="U78" s="17"/>
    </row>
    <row r="79" spans="19:21" x14ac:dyDescent="0.2">
      <c r="S79" s="17"/>
      <c r="T79" s="18"/>
      <c r="U79" s="17"/>
    </row>
    <row r="80" spans="19:21" x14ac:dyDescent="0.2">
      <c r="S80" s="17"/>
      <c r="T80" s="18"/>
      <c r="U80" s="17"/>
    </row>
    <row r="81" spans="19:21" x14ac:dyDescent="0.2">
      <c r="S81" s="17"/>
      <c r="T81" s="18"/>
      <c r="U81" s="17"/>
    </row>
    <row r="82" spans="19:21" x14ac:dyDescent="0.2">
      <c r="S82" s="17"/>
      <c r="T82" s="18"/>
      <c r="U82" s="17"/>
    </row>
    <row r="83" spans="19:21" x14ac:dyDescent="0.2">
      <c r="S83" s="17"/>
      <c r="T83" s="18"/>
      <c r="U83" s="17"/>
    </row>
    <row r="84" spans="19:21" x14ac:dyDescent="0.2">
      <c r="S84" s="17"/>
      <c r="T84" s="18"/>
      <c r="U84" s="17"/>
    </row>
    <row r="85" spans="19:21" x14ac:dyDescent="0.2">
      <c r="S85" s="17"/>
      <c r="T85" s="18"/>
      <c r="U85" s="17"/>
    </row>
    <row r="86" spans="19:21" x14ac:dyDescent="0.2">
      <c r="S86" s="17"/>
      <c r="T86" s="18"/>
      <c r="U86" s="17"/>
    </row>
    <row r="87" spans="19:21" x14ac:dyDescent="0.2">
      <c r="S87" s="17"/>
      <c r="T87" s="18"/>
      <c r="U87" s="17"/>
    </row>
    <row r="88" spans="19:21" x14ac:dyDescent="0.2">
      <c r="S88" s="17"/>
      <c r="T88" s="18"/>
      <c r="U88" s="17"/>
    </row>
    <row r="89" spans="19:21" x14ac:dyDescent="0.2">
      <c r="S89" s="17"/>
      <c r="T89" s="18"/>
      <c r="U89" s="17"/>
    </row>
    <row r="90" spans="19:21" x14ac:dyDescent="0.2">
      <c r="S90" s="17"/>
      <c r="T90" s="18"/>
      <c r="U90" s="17"/>
    </row>
    <row r="91" spans="19:21" x14ac:dyDescent="0.2">
      <c r="S91" s="17"/>
      <c r="T91" s="18"/>
      <c r="U91" s="17"/>
    </row>
    <row r="92" spans="19:21" x14ac:dyDescent="0.2">
      <c r="S92" s="17"/>
      <c r="T92" s="18"/>
      <c r="U92" s="17"/>
    </row>
    <row r="93" spans="19:21" x14ac:dyDescent="0.2">
      <c r="S93" s="17"/>
      <c r="T93" s="18"/>
      <c r="U93" s="17"/>
    </row>
    <row r="94" spans="19:21" x14ac:dyDescent="0.2">
      <c r="S94" s="17"/>
      <c r="T94" s="18"/>
      <c r="U94" s="17"/>
    </row>
    <row r="95" spans="19:21" x14ac:dyDescent="0.2">
      <c r="S95" s="17"/>
      <c r="T95" s="18"/>
      <c r="U95" s="17"/>
    </row>
    <row r="96" spans="19:21" x14ac:dyDescent="0.2">
      <c r="S96" s="17"/>
      <c r="T96" s="18"/>
      <c r="U96" s="17"/>
    </row>
    <row r="97" spans="19:21" x14ac:dyDescent="0.2">
      <c r="S97" s="17"/>
      <c r="T97" s="18"/>
      <c r="U97" s="17"/>
    </row>
    <row r="98" spans="19:21" x14ac:dyDescent="0.2">
      <c r="S98" s="17"/>
      <c r="T98" s="18"/>
      <c r="U98" s="17"/>
    </row>
    <row r="99" spans="19:21" x14ac:dyDescent="0.2">
      <c r="S99" s="17"/>
      <c r="T99" s="18"/>
      <c r="U99" s="17"/>
    </row>
    <row r="100" spans="19:21" x14ac:dyDescent="0.2">
      <c r="S100" s="17"/>
      <c r="T100" s="18"/>
      <c r="U100" s="17"/>
    </row>
    <row r="101" spans="19:21" x14ac:dyDescent="0.2">
      <c r="S101" s="17"/>
      <c r="T101" s="18"/>
      <c r="U101" s="17"/>
    </row>
    <row r="102" spans="19:21" x14ac:dyDescent="0.2">
      <c r="S102" s="17"/>
      <c r="T102" s="18"/>
      <c r="U102" s="17"/>
    </row>
    <row r="103" spans="19:21" x14ac:dyDescent="0.2">
      <c r="S103" s="17"/>
      <c r="T103" s="18"/>
      <c r="U103" s="17"/>
    </row>
    <row r="104" spans="19:21" x14ac:dyDescent="0.2">
      <c r="S104" s="16"/>
      <c r="T104" s="12"/>
      <c r="U104" s="16"/>
    </row>
  </sheetData>
  <sheetProtection formatCells="0" formatColumns="0" formatRows="0" insertColumns="0" insertRows="0" insertHyperlinks="0" deleteColumns="0" deleteRows="0" sort="0" autoFilter="0" pivotTables="0"/>
  <phoneticPr fontId="21" type="noConversion"/>
  <printOptions gridLinesSet="0"/>
  <pageMargins left="0.78740157499999996" right="0.78740157499999996" top="0.984251969" bottom="0.984251969" header="0.49212598499999999" footer="0.49212598499999999"/>
  <pageSetup orientation="landscape" horizontalDpi="4294967295" verticalDpi="0" r:id="rId1"/>
  <headerFooter alignWithMargins="0">
    <oddHeader>&amp;A</oddHeader>
    <oddFooter>Página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6"/>
  <sheetViews>
    <sheetView workbookViewId="0"/>
  </sheetViews>
  <sheetFormatPr defaultColWidth="12" defaultRowHeight="12.75" x14ac:dyDescent="0.2"/>
  <cols>
    <col min="1" max="1" width="10" customWidth="1"/>
    <col min="2" max="2" width="26.6640625" customWidth="1"/>
    <col min="3" max="10" width="10" customWidth="1"/>
  </cols>
  <sheetData>
    <row r="1" spans="1:11" x14ac:dyDescent="0.2">
      <c r="A1" s="2" t="s">
        <v>100</v>
      </c>
      <c r="B1" s="2" t="s">
        <v>49</v>
      </c>
      <c r="C1" s="8" t="s">
        <v>257</v>
      </c>
      <c r="D1" s="8" t="s">
        <v>82</v>
      </c>
      <c r="E1" s="8" t="s">
        <v>83</v>
      </c>
      <c r="F1" s="8" t="s">
        <v>84</v>
      </c>
      <c r="G1" s="8" t="s">
        <v>102</v>
      </c>
      <c r="H1" s="8" t="s">
        <v>77</v>
      </c>
      <c r="I1" s="8" t="s">
        <v>78</v>
      </c>
      <c r="J1" s="8" t="s">
        <v>79</v>
      </c>
      <c r="K1" s="2">
        <f>Chuva!B3</f>
        <v>31</v>
      </c>
    </row>
    <row r="2" spans="1:11" x14ac:dyDescent="0.2">
      <c r="A2" s="2">
        <v>0</v>
      </c>
      <c r="B2" s="2" t="s">
        <v>103</v>
      </c>
      <c r="C2" s="2" t="s">
        <v>104</v>
      </c>
      <c r="D2" s="34">
        <v>1.3148090132739244E-2</v>
      </c>
      <c r="E2" s="34">
        <v>7.7520537454748017E-2</v>
      </c>
      <c r="F2" s="34">
        <v>8.9321277731365445E-2</v>
      </c>
      <c r="G2" s="34">
        <v>9.3560463659147844E-2</v>
      </c>
      <c r="H2" s="34">
        <v>0.39245397371934493</v>
      </c>
      <c r="I2" s="34">
        <v>28.393295304232794</v>
      </c>
      <c r="J2" s="34">
        <v>20.820366889445832</v>
      </c>
    </row>
    <row r="3" spans="1:11" x14ac:dyDescent="0.2">
      <c r="A3" s="2">
        <v>1</v>
      </c>
      <c r="B3" s="2" t="s">
        <v>105</v>
      </c>
      <c r="C3" s="2" t="s">
        <v>106</v>
      </c>
      <c r="D3" s="34">
        <v>0.08</v>
      </c>
      <c r="E3" s="34">
        <v>0.08</v>
      </c>
      <c r="F3" s="34">
        <v>0.08</v>
      </c>
      <c r="G3" s="34">
        <v>0.08</v>
      </c>
      <c r="H3" s="34">
        <v>0.7</v>
      </c>
      <c r="I3" s="34">
        <v>26</v>
      </c>
      <c r="J3" s="34">
        <v>20</v>
      </c>
    </row>
    <row r="4" spans="1:11" x14ac:dyDescent="0.2">
      <c r="A4" s="2">
        <v>2</v>
      </c>
      <c r="B4" s="2" t="s">
        <v>107</v>
      </c>
      <c r="C4" s="2" t="s">
        <v>108</v>
      </c>
      <c r="D4" s="34">
        <v>0.08</v>
      </c>
      <c r="E4" s="34">
        <v>0.04</v>
      </c>
      <c r="F4" s="34">
        <v>0.04</v>
      </c>
      <c r="G4" s="34">
        <v>0.04</v>
      </c>
      <c r="H4" s="34">
        <v>0.4</v>
      </c>
      <c r="I4" s="34">
        <v>35</v>
      </c>
      <c r="J4" s="34">
        <v>20</v>
      </c>
    </row>
    <row r="5" spans="1:11" x14ac:dyDescent="0.2">
      <c r="A5" s="2">
        <v>3</v>
      </c>
      <c r="B5" s="2" t="s">
        <v>109</v>
      </c>
      <c r="C5" s="2" t="s">
        <v>106</v>
      </c>
      <c r="D5" s="34">
        <v>0</v>
      </c>
      <c r="E5" s="34">
        <v>0.08</v>
      </c>
      <c r="F5" s="34">
        <v>0.08</v>
      </c>
      <c r="G5" s="34">
        <v>0.08</v>
      </c>
      <c r="H5" s="34">
        <v>0.8</v>
      </c>
      <c r="I5" s="34">
        <v>41</v>
      </c>
      <c r="J5" s="34">
        <v>10</v>
      </c>
    </row>
    <row r="6" spans="1:11" x14ac:dyDescent="0.2">
      <c r="A6" s="2">
        <v>4</v>
      </c>
      <c r="B6" s="2" t="s">
        <v>110</v>
      </c>
      <c r="C6" s="2" t="s">
        <v>111</v>
      </c>
      <c r="D6" s="34">
        <v>0</v>
      </c>
      <c r="E6" s="34">
        <v>0.04</v>
      </c>
      <c r="F6" s="34">
        <v>0.08</v>
      </c>
      <c r="G6" s="34">
        <v>0.2</v>
      </c>
      <c r="H6" s="34">
        <v>0.6</v>
      </c>
      <c r="I6" s="34">
        <v>24</v>
      </c>
      <c r="J6" s="34">
        <v>20</v>
      </c>
    </row>
    <row r="7" spans="1:11" x14ac:dyDescent="0.2">
      <c r="A7" s="2">
        <v>5</v>
      </c>
      <c r="B7" s="2" t="s">
        <v>112</v>
      </c>
      <c r="C7" s="2" t="s">
        <v>113</v>
      </c>
      <c r="D7" s="34">
        <v>0</v>
      </c>
      <c r="E7" s="34">
        <v>0.04</v>
      </c>
      <c r="F7" s="34">
        <v>0.08</v>
      </c>
      <c r="G7" s="34">
        <v>0.08</v>
      </c>
      <c r="H7" s="34">
        <v>0.3</v>
      </c>
      <c r="I7" s="34">
        <v>25</v>
      </c>
      <c r="J7" s="34">
        <v>20</v>
      </c>
    </row>
    <row r="8" spans="1:11" x14ac:dyDescent="0.2">
      <c r="A8" s="2">
        <v>6</v>
      </c>
      <c r="B8" s="2" t="s">
        <v>114</v>
      </c>
      <c r="C8" s="2" t="s">
        <v>115</v>
      </c>
      <c r="D8" s="34">
        <v>0.08</v>
      </c>
      <c r="E8" s="34">
        <v>0.08</v>
      </c>
      <c r="F8" s="34">
        <v>0.08</v>
      </c>
      <c r="G8" s="34">
        <v>0.08</v>
      </c>
      <c r="H8" s="34">
        <v>0.5</v>
      </c>
      <c r="I8" s="34">
        <v>23</v>
      </c>
      <c r="J8" s="34">
        <v>20</v>
      </c>
    </row>
    <row r="9" spans="1:11" x14ac:dyDescent="0.2">
      <c r="A9" s="2">
        <v>7</v>
      </c>
      <c r="B9" s="2" t="s">
        <v>116</v>
      </c>
      <c r="C9" s="2" t="s">
        <v>106</v>
      </c>
      <c r="D9" s="34">
        <v>0</v>
      </c>
      <c r="E9" s="34">
        <v>0.12</v>
      </c>
      <c r="F9" s="34">
        <v>0.12</v>
      </c>
      <c r="G9" s="34">
        <v>0.12</v>
      </c>
      <c r="H9" s="34">
        <v>0.1</v>
      </c>
      <c r="I9" s="34">
        <v>30</v>
      </c>
      <c r="J9" s="34">
        <v>20</v>
      </c>
    </row>
    <row r="10" spans="1:11" x14ac:dyDescent="0.2">
      <c r="A10" s="2">
        <v>8</v>
      </c>
      <c r="B10" s="2" t="s">
        <v>117</v>
      </c>
      <c r="C10" s="2" t="s">
        <v>118</v>
      </c>
      <c r="D10" s="34">
        <v>0.12</v>
      </c>
      <c r="E10" s="34">
        <v>0.12</v>
      </c>
      <c r="F10" s="34">
        <v>0.08</v>
      </c>
      <c r="G10" s="34">
        <v>0.04</v>
      </c>
      <c r="H10" s="34">
        <v>0.5</v>
      </c>
      <c r="I10" s="34">
        <v>18</v>
      </c>
      <c r="J10" s="34">
        <v>60</v>
      </c>
    </row>
    <row r="11" spans="1:11" x14ac:dyDescent="0.2">
      <c r="A11" s="2">
        <v>9</v>
      </c>
      <c r="B11" s="2" t="s">
        <v>119</v>
      </c>
      <c r="C11" s="2" t="s">
        <v>120</v>
      </c>
      <c r="D11" s="34">
        <v>-0.08</v>
      </c>
      <c r="E11" s="34">
        <v>0.04</v>
      </c>
      <c r="F11" s="34">
        <v>0.08</v>
      </c>
      <c r="G11" s="34">
        <v>0.12</v>
      </c>
      <c r="H11" s="34">
        <v>0.1</v>
      </c>
      <c r="I11" s="34">
        <v>28</v>
      </c>
      <c r="J11" s="34">
        <v>20</v>
      </c>
    </row>
    <row r="12" spans="1:11" x14ac:dyDescent="0.2">
      <c r="A12" s="2">
        <v>10</v>
      </c>
      <c r="B12" t="s">
        <v>121</v>
      </c>
      <c r="C12" t="s">
        <v>113</v>
      </c>
      <c r="D12" s="74">
        <v>-0.04</v>
      </c>
      <c r="E12" s="74">
        <v>0.08</v>
      </c>
      <c r="F12" s="74">
        <v>0.08</v>
      </c>
      <c r="G12" s="74">
        <v>0.08</v>
      </c>
      <c r="H12" s="74">
        <v>0.5</v>
      </c>
      <c r="I12" s="74">
        <v>24</v>
      </c>
      <c r="J12" s="74">
        <v>20</v>
      </c>
    </row>
    <row r="13" spans="1:11" x14ac:dyDescent="0.2">
      <c r="A13" s="2">
        <v>11</v>
      </c>
      <c r="B13" t="s">
        <v>122</v>
      </c>
      <c r="C13" t="s">
        <v>108</v>
      </c>
      <c r="D13" s="74">
        <v>-0.04</v>
      </c>
      <c r="E13" s="74">
        <v>0</v>
      </c>
      <c r="F13" s="74">
        <v>0</v>
      </c>
      <c r="G13" s="74">
        <v>0.04</v>
      </c>
      <c r="H13" s="74">
        <v>0.4</v>
      </c>
      <c r="I13" s="74">
        <v>31</v>
      </c>
      <c r="J13" s="74">
        <v>20</v>
      </c>
    </row>
    <row r="14" spans="1:11" x14ac:dyDescent="0.2">
      <c r="A14" s="2">
        <v>12</v>
      </c>
      <c r="B14" t="s">
        <v>123</v>
      </c>
      <c r="C14" t="s">
        <v>118</v>
      </c>
      <c r="D14" s="74">
        <v>0.12</v>
      </c>
      <c r="E14" s="74">
        <v>0.12</v>
      </c>
      <c r="F14" s="74">
        <v>0.12</v>
      </c>
      <c r="G14" s="74">
        <v>0.04</v>
      </c>
      <c r="H14" s="74">
        <v>0.6</v>
      </c>
      <c r="I14" s="74">
        <v>26</v>
      </c>
      <c r="J14" s="74">
        <v>20</v>
      </c>
    </row>
    <row r="15" spans="1:11" x14ac:dyDescent="0.2">
      <c r="A15" s="2">
        <v>13</v>
      </c>
      <c r="B15" t="s">
        <v>124</v>
      </c>
      <c r="C15" t="s">
        <v>125</v>
      </c>
      <c r="D15" s="74">
        <v>-0.08</v>
      </c>
      <c r="E15" s="74">
        <v>0.08</v>
      </c>
      <c r="F15" s="74">
        <v>0.08</v>
      </c>
      <c r="G15" s="74">
        <v>0.08</v>
      </c>
      <c r="H15" s="74">
        <v>0.2</v>
      </c>
      <c r="I15" s="74">
        <v>24</v>
      </c>
      <c r="J15" s="74">
        <v>20</v>
      </c>
    </row>
    <row r="16" spans="1:11" x14ac:dyDescent="0.2">
      <c r="A16" s="2">
        <v>14</v>
      </c>
      <c r="B16" t="s">
        <v>126</v>
      </c>
      <c r="C16" t="s">
        <v>118</v>
      </c>
      <c r="D16" s="74">
        <v>0.04</v>
      </c>
      <c r="E16" s="74">
        <v>0.04</v>
      </c>
      <c r="F16" s="74">
        <v>0.04</v>
      </c>
      <c r="G16" s="74">
        <v>0.04</v>
      </c>
      <c r="H16" s="74">
        <v>0.8</v>
      </c>
      <c r="I16" s="74">
        <v>18</v>
      </c>
      <c r="J16" s="74">
        <v>60</v>
      </c>
    </row>
    <row r="17" spans="1:10" x14ac:dyDescent="0.2">
      <c r="A17" s="2">
        <v>15</v>
      </c>
      <c r="B17" t="s">
        <v>127</v>
      </c>
      <c r="C17" t="s">
        <v>106</v>
      </c>
      <c r="D17" s="74">
        <v>0.16</v>
      </c>
      <c r="E17" s="74">
        <v>0.2</v>
      </c>
      <c r="F17" s="74">
        <v>0.2</v>
      </c>
      <c r="G17" s="74">
        <v>0.12</v>
      </c>
      <c r="H17" s="74">
        <v>0.2</v>
      </c>
      <c r="I17" s="74">
        <v>20</v>
      </c>
      <c r="J17" s="74">
        <v>20</v>
      </c>
    </row>
    <row r="18" spans="1:10" x14ac:dyDescent="0.2">
      <c r="A18" s="2">
        <v>16</v>
      </c>
      <c r="B18" t="s">
        <v>128</v>
      </c>
      <c r="C18" t="s">
        <v>106</v>
      </c>
      <c r="D18" s="74">
        <v>0.12</v>
      </c>
      <c r="E18" s="74">
        <v>0.12</v>
      </c>
      <c r="F18" s="74">
        <v>0.12</v>
      </c>
      <c r="G18" s="74">
        <v>0.08</v>
      </c>
      <c r="H18" s="74">
        <v>0.2</v>
      </c>
      <c r="I18" s="74">
        <v>27</v>
      </c>
      <c r="J18" s="74">
        <v>20</v>
      </c>
    </row>
    <row r="19" spans="1:10" x14ac:dyDescent="0.2">
      <c r="A19" s="2">
        <v>17</v>
      </c>
      <c r="B19" t="s">
        <v>129</v>
      </c>
      <c r="C19" t="s">
        <v>113</v>
      </c>
      <c r="D19" s="74">
        <v>-0.04</v>
      </c>
      <c r="E19" s="74">
        <v>0.08</v>
      </c>
      <c r="F19" s="74">
        <v>0.12</v>
      </c>
      <c r="G19" s="74">
        <v>0.12</v>
      </c>
      <c r="H19" s="74">
        <v>0.2</v>
      </c>
      <c r="I19" s="74">
        <v>32</v>
      </c>
      <c r="J19" s="74">
        <v>20</v>
      </c>
    </row>
    <row r="20" spans="1:10" x14ac:dyDescent="0.2">
      <c r="A20" s="2">
        <v>18</v>
      </c>
      <c r="B20" t="s">
        <v>130</v>
      </c>
      <c r="C20" t="s">
        <v>131</v>
      </c>
      <c r="D20" s="74">
        <v>0.04</v>
      </c>
      <c r="E20" s="74">
        <v>0.04</v>
      </c>
      <c r="F20" s="74">
        <v>0.04</v>
      </c>
      <c r="G20" s="74">
        <v>0.04</v>
      </c>
      <c r="H20" s="74">
        <v>0.5</v>
      </c>
      <c r="I20" s="74">
        <v>27</v>
      </c>
      <c r="J20" s="74">
        <v>20</v>
      </c>
    </row>
    <row r="21" spans="1:10" x14ac:dyDescent="0.2">
      <c r="A21" s="2">
        <v>19</v>
      </c>
      <c r="B21" t="s">
        <v>132</v>
      </c>
      <c r="C21" t="s">
        <v>118</v>
      </c>
      <c r="D21" s="74">
        <v>0.08</v>
      </c>
      <c r="E21" s="74">
        <v>0.08</v>
      </c>
      <c r="F21" s="74">
        <v>0.08</v>
      </c>
      <c r="G21" s="74">
        <v>0.08</v>
      </c>
      <c r="H21" s="74">
        <v>0.5</v>
      </c>
      <c r="I21" s="74">
        <v>23</v>
      </c>
      <c r="J21" s="74">
        <v>20</v>
      </c>
    </row>
    <row r="22" spans="1:10" x14ac:dyDescent="0.2">
      <c r="A22" s="2">
        <v>20</v>
      </c>
      <c r="B22" t="s">
        <v>133</v>
      </c>
      <c r="C22" t="s">
        <v>115</v>
      </c>
      <c r="D22" s="74">
        <v>0</v>
      </c>
      <c r="E22" s="74">
        <v>0.08</v>
      </c>
      <c r="F22" s="74">
        <v>0.08</v>
      </c>
      <c r="G22" s="74">
        <v>0.08</v>
      </c>
      <c r="H22" s="74">
        <v>0.5</v>
      </c>
      <c r="I22" s="74">
        <v>23</v>
      </c>
      <c r="J22" s="74">
        <v>20</v>
      </c>
    </row>
    <row r="23" spans="1:10" x14ac:dyDescent="0.2">
      <c r="A23" s="2">
        <v>21</v>
      </c>
      <c r="B23" t="s">
        <v>134</v>
      </c>
      <c r="C23" t="s">
        <v>113</v>
      </c>
      <c r="D23" s="74">
        <v>-0.04</v>
      </c>
      <c r="E23" s="74">
        <v>0.04</v>
      </c>
      <c r="F23" s="74">
        <v>0.04</v>
      </c>
      <c r="G23" s="74">
        <v>0.04</v>
      </c>
      <c r="H23" s="74">
        <v>0.6</v>
      </c>
      <c r="I23" s="74">
        <v>16</v>
      </c>
      <c r="J23" s="74">
        <v>60</v>
      </c>
    </row>
    <row r="24" spans="1:10" x14ac:dyDescent="0.2">
      <c r="A24" s="2">
        <v>22</v>
      </c>
      <c r="B24" t="s">
        <v>135</v>
      </c>
      <c r="C24" t="s">
        <v>136</v>
      </c>
      <c r="D24" s="74">
        <v>-0.04</v>
      </c>
      <c r="E24" s="74">
        <v>0.12</v>
      </c>
      <c r="F24" s="74">
        <v>0.12</v>
      </c>
      <c r="G24" s="74">
        <v>0.16</v>
      </c>
      <c r="H24" s="74">
        <v>0</v>
      </c>
      <c r="I24" s="74">
        <v>30</v>
      </c>
      <c r="J24" s="74">
        <v>20</v>
      </c>
    </row>
    <row r="25" spans="1:10" x14ac:dyDescent="0.2">
      <c r="A25" s="2">
        <v>23</v>
      </c>
      <c r="B25" t="s">
        <v>137</v>
      </c>
      <c r="C25" t="s">
        <v>115</v>
      </c>
      <c r="D25" s="74">
        <v>0.12</v>
      </c>
      <c r="E25" s="74">
        <v>0.08</v>
      </c>
      <c r="F25" s="74">
        <v>0.08</v>
      </c>
      <c r="G25" s="74">
        <v>0.04</v>
      </c>
      <c r="H25" s="74">
        <v>0.5</v>
      </c>
      <c r="I25" s="74">
        <v>33</v>
      </c>
      <c r="J25" s="74">
        <v>20</v>
      </c>
    </row>
    <row r="26" spans="1:10" x14ac:dyDescent="0.2">
      <c r="A26" s="2">
        <v>24</v>
      </c>
      <c r="B26" t="s">
        <v>138</v>
      </c>
      <c r="C26" t="s">
        <v>139</v>
      </c>
      <c r="D26" s="74">
        <v>0.08</v>
      </c>
      <c r="E26" s="74">
        <v>0.08</v>
      </c>
      <c r="F26" s="74">
        <v>0.08</v>
      </c>
      <c r="G26" s="74">
        <v>0.04</v>
      </c>
      <c r="H26" s="74">
        <v>0.1</v>
      </c>
      <c r="I26" s="74">
        <v>30</v>
      </c>
      <c r="J26" s="74">
        <v>20</v>
      </c>
    </row>
    <row r="27" spans="1:10" x14ac:dyDescent="0.2">
      <c r="A27" s="2">
        <v>25</v>
      </c>
      <c r="B27" t="s">
        <v>140</v>
      </c>
      <c r="C27" t="s">
        <v>141</v>
      </c>
      <c r="D27" s="74">
        <v>0.16</v>
      </c>
      <c r="E27" s="74">
        <v>0.16</v>
      </c>
      <c r="F27" s="74">
        <v>0.16</v>
      </c>
      <c r="G27" s="74">
        <v>0.08</v>
      </c>
      <c r="H27" s="74">
        <v>0.2</v>
      </c>
      <c r="I27" s="74">
        <v>25</v>
      </c>
      <c r="J27" s="74">
        <v>20</v>
      </c>
    </row>
    <row r="28" spans="1:10" x14ac:dyDescent="0.2">
      <c r="A28" s="2">
        <v>26</v>
      </c>
      <c r="B28" t="s">
        <v>142</v>
      </c>
      <c r="C28" t="s">
        <v>115</v>
      </c>
      <c r="D28" s="74">
        <v>0.04</v>
      </c>
      <c r="E28" s="74">
        <v>0.08</v>
      </c>
      <c r="F28" s="74">
        <v>0.08</v>
      </c>
      <c r="G28" s="74">
        <v>0.08</v>
      </c>
      <c r="H28" s="74">
        <v>0.8</v>
      </c>
      <c r="I28" s="74">
        <v>22</v>
      </c>
      <c r="J28" s="74">
        <v>20</v>
      </c>
    </row>
    <row r="29" spans="1:10" x14ac:dyDescent="0.2">
      <c r="A29" s="2">
        <v>27</v>
      </c>
      <c r="B29" t="s">
        <v>143</v>
      </c>
      <c r="C29" t="s">
        <v>108</v>
      </c>
      <c r="D29" s="74">
        <v>0.03</v>
      </c>
      <c r="E29" s="74">
        <v>0.03</v>
      </c>
      <c r="F29" s="74">
        <v>0.03</v>
      </c>
      <c r="G29" s="74">
        <v>0.05</v>
      </c>
      <c r="H29" s="74">
        <v>0.45</v>
      </c>
      <c r="I29" s="74">
        <v>36</v>
      </c>
      <c r="J29" s="74">
        <v>17.5</v>
      </c>
    </row>
    <row r="30" spans="1:10" x14ac:dyDescent="0.2">
      <c r="A30" s="2">
        <v>28</v>
      </c>
      <c r="B30" t="s">
        <v>144</v>
      </c>
      <c r="C30" t="s">
        <v>131</v>
      </c>
      <c r="D30" s="74">
        <v>6.6666666666666666E-2</v>
      </c>
      <c r="E30" s="74">
        <v>6.6666666666666666E-2</v>
      </c>
      <c r="F30" s="74">
        <v>6.6666666666666666E-2</v>
      </c>
      <c r="G30" s="74">
        <v>6.6666666666666666E-2</v>
      </c>
      <c r="H30" s="74">
        <v>0.4</v>
      </c>
      <c r="I30" s="74">
        <v>28</v>
      </c>
      <c r="J30" s="74">
        <v>20</v>
      </c>
    </row>
    <row r="31" spans="1:10" x14ac:dyDescent="0.2">
      <c r="A31" s="2">
        <v>29</v>
      </c>
      <c r="B31" t="s">
        <v>145</v>
      </c>
      <c r="C31" t="s">
        <v>118</v>
      </c>
      <c r="D31" s="74">
        <v>2.6666666666666668E-2</v>
      </c>
      <c r="E31" s="74">
        <v>6.3333333333333339E-2</v>
      </c>
      <c r="F31" s="74">
        <v>6.6666666666666666E-2</v>
      </c>
      <c r="G31" s="74">
        <v>7.0000000000000007E-2</v>
      </c>
      <c r="H31" s="74">
        <v>0.56666666666666676</v>
      </c>
      <c r="I31" s="74">
        <v>27.083333333333332</v>
      </c>
      <c r="J31" s="74">
        <v>25</v>
      </c>
    </row>
    <row r="32" spans="1:10" x14ac:dyDescent="0.2">
      <c r="A32" s="2">
        <v>30</v>
      </c>
      <c r="B32" t="s">
        <v>146</v>
      </c>
      <c r="C32" t="s">
        <v>125</v>
      </c>
      <c r="D32" s="74">
        <v>-0.04</v>
      </c>
      <c r="E32" s="74">
        <v>9.3333333333333338E-2</v>
      </c>
      <c r="F32" s="74">
        <v>0.12</v>
      </c>
      <c r="G32" s="74">
        <v>0.1466666666666667</v>
      </c>
      <c r="H32" s="74">
        <v>0.26666666666666666</v>
      </c>
      <c r="I32" s="74">
        <v>20.233333333333334</v>
      </c>
      <c r="J32" s="74">
        <v>13.333333333333334</v>
      </c>
    </row>
    <row r="33" spans="1:10" x14ac:dyDescent="0.2">
      <c r="A33" s="2">
        <v>31</v>
      </c>
      <c r="B33" t="s">
        <v>147</v>
      </c>
      <c r="C33" t="s">
        <v>113</v>
      </c>
      <c r="D33" s="74">
        <v>-6.3157894736842121E-3</v>
      </c>
      <c r="E33" s="74">
        <v>8.9122807017543867E-2</v>
      </c>
      <c r="F33" s="74">
        <v>0.11157894736842108</v>
      </c>
      <c r="G33" s="74">
        <v>0.11298245614035089</v>
      </c>
      <c r="H33" s="74">
        <v>0.38245614035087722</v>
      </c>
      <c r="I33" s="74">
        <v>26.733333333333334</v>
      </c>
      <c r="J33" s="74">
        <v>21.754385964912284</v>
      </c>
    </row>
    <row r="34" spans="1:10" x14ac:dyDescent="0.2">
      <c r="A34" s="2">
        <v>32</v>
      </c>
      <c r="B34" t="s">
        <v>148</v>
      </c>
      <c r="C34" t="s">
        <v>149</v>
      </c>
      <c r="D34" s="74">
        <v>0.05</v>
      </c>
      <c r="E34" s="74">
        <v>0.02</v>
      </c>
      <c r="F34" s="74">
        <v>0.02</v>
      </c>
      <c r="G34" s="74">
        <v>0.04</v>
      </c>
      <c r="H34" s="74">
        <v>0.27500000000000002</v>
      </c>
      <c r="I34" s="74">
        <v>34</v>
      </c>
      <c r="J34" s="74">
        <v>20</v>
      </c>
    </row>
    <row r="35" spans="1:10" x14ac:dyDescent="0.2">
      <c r="A35" s="2">
        <v>33</v>
      </c>
      <c r="B35" t="s">
        <v>150</v>
      </c>
      <c r="C35" t="s">
        <v>151</v>
      </c>
      <c r="D35" s="74">
        <v>-2.6666666666666668E-2</v>
      </c>
      <c r="E35" s="74">
        <v>0.04</v>
      </c>
      <c r="F35" s="74">
        <v>0.08</v>
      </c>
      <c r="G35" s="74">
        <v>9.3333333333333338E-2</v>
      </c>
      <c r="H35" s="74">
        <v>0.3</v>
      </c>
      <c r="I35" s="74">
        <v>25</v>
      </c>
      <c r="J35" s="74">
        <v>33.333333333333336</v>
      </c>
    </row>
    <row r="36" spans="1:10" x14ac:dyDescent="0.2">
      <c r="A36" s="2">
        <v>34</v>
      </c>
      <c r="B36" t="s">
        <v>152</v>
      </c>
      <c r="C36" t="s">
        <v>141</v>
      </c>
      <c r="D36" s="74">
        <v>0.01</v>
      </c>
      <c r="E36" s="74">
        <v>0.11</v>
      </c>
      <c r="F36" s="74">
        <v>0.12</v>
      </c>
      <c r="G36" s="74">
        <v>0.09</v>
      </c>
      <c r="H36" s="74">
        <v>0.27500000000000002</v>
      </c>
      <c r="I36" s="74">
        <v>28.75</v>
      </c>
      <c r="J36" s="74">
        <v>17.5</v>
      </c>
    </row>
    <row r="37" spans="1:10" x14ac:dyDescent="0.2">
      <c r="A37" s="2">
        <v>35</v>
      </c>
      <c r="B37" t="s">
        <v>153</v>
      </c>
      <c r="C37" t="s">
        <v>106</v>
      </c>
      <c r="D37" s="74">
        <v>1.7142857142857144E-2</v>
      </c>
      <c r="E37" s="74">
        <v>0.10476190476190479</v>
      </c>
      <c r="F37" s="74">
        <v>0.1142857142857143</v>
      </c>
      <c r="G37" s="74">
        <v>0.11238095238095241</v>
      </c>
      <c r="H37" s="74">
        <v>0.31428571428571433</v>
      </c>
      <c r="I37" s="74">
        <v>28.857142857142858</v>
      </c>
      <c r="J37" s="74">
        <v>21.428571428571427</v>
      </c>
    </row>
    <row r="38" spans="1:10" x14ac:dyDescent="0.2">
      <c r="A38" s="2">
        <v>36</v>
      </c>
      <c r="B38" t="s">
        <v>154</v>
      </c>
      <c r="C38" t="s">
        <v>115</v>
      </c>
      <c r="D38" s="74">
        <v>1.2500000000000001E-2</v>
      </c>
      <c r="E38" s="74">
        <v>7.4999999999999997E-2</v>
      </c>
      <c r="F38" s="74">
        <v>7.7499999999999999E-2</v>
      </c>
      <c r="G38" s="74">
        <v>8.2500000000000004E-2</v>
      </c>
      <c r="H38" s="74">
        <v>0.46250000000000002</v>
      </c>
      <c r="I38" s="74">
        <v>26.418749999999999</v>
      </c>
      <c r="J38" s="74">
        <v>18.75</v>
      </c>
    </row>
    <row r="39" spans="1:10" x14ac:dyDescent="0.2">
      <c r="A39" s="2">
        <v>37</v>
      </c>
      <c r="B39" t="s">
        <v>155</v>
      </c>
      <c r="C39" t="s">
        <v>156</v>
      </c>
      <c r="D39" s="74">
        <v>-0.08</v>
      </c>
      <c r="E39" s="74">
        <v>0.04</v>
      </c>
      <c r="F39" s="74">
        <v>0.12</v>
      </c>
      <c r="G39" s="74">
        <v>0.12</v>
      </c>
      <c r="H39" s="74">
        <v>0.7</v>
      </c>
      <c r="I39" s="74">
        <v>23</v>
      </c>
      <c r="J39" s="74">
        <v>20</v>
      </c>
    </row>
    <row r="40" spans="1:10" x14ac:dyDescent="0.2">
      <c r="A40" s="2">
        <v>38</v>
      </c>
      <c r="B40" t="s">
        <v>157</v>
      </c>
      <c r="C40" t="s">
        <v>125</v>
      </c>
      <c r="D40" s="74">
        <v>-0.04</v>
      </c>
      <c r="E40" s="74">
        <v>0.12</v>
      </c>
      <c r="F40" s="74">
        <v>0.2</v>
      </c>
      <c r="G40" s="74">
        <v>0.2</v>
      </c>
      <c r="H40" s="74">
        <v>0.3</v>
      </c>
      <c r="I40" s="74">
        <v>33</v>
      </c>
      <c r="J40" s="74">
        <v>10</v>
      </c>
    </row>
    <row r="41" spans="1:10" x14ac:dyDescent="0.2">
      <c r="A41" s="2">
        <v>39</v>
      </c>
      <c r="B41" t="s">
        <v>158</v>
      </c>
      <c r="C41" t="s">
        <v>131</v>
      </c>
      <c r="D41" s="74">
        <v>0.08</v>
      </c>
      <c r="E41" s="74">
        <v>0.08</v>
      </c>
      <c r="F41" s="74">
        <v>0.08</v>
      </c>
      <c r="G41" s="74">
        <v>0.04</v>
      </c>
      <c r="H41" s="74">
        <v>0.5</v>
      </c>
      <c r="I41" s="74">
        <v>27</v>
      </c>
      <c r="J41" s="74">
        <v>20</v>
      </c>
    </row>
    <row r="42" spans="1:10" x14ac:dyDescent="0.2">
      <c r="A42" s="2">
        <v>40</v>
      </c>
      <c r="B42" t="s">
        <v>159</v>
      </c>
      <c r="C42" t="s">
        <v>151</v>
      </c>
      <c r="D42" s="74">
        <v>0.04</v>
      </c>
      <c r="E42" s="74">
        <v>0.04</v>
      </c>
      <c r="F42" s="74">
        <v>0.08</v>
      </c>
      <c r="G42" s="74">
        <v>0.08</v>
      </c>
      <c r="H42" s="74">
        <v>0.2</v>
      </c>
      <c r="I42" s="74">
        <v>36</v>
      </c>
      <c r="J42" s="74">
        <v>20</v>
      </c>
    </row>
    <row r="43" spans="1:10" x14ac:dyDescent="0.2">
      <c r="A43" s="2">
        <v>41</v>
      </c>
      <c r="B43" t="s">
        <v>160</v>
      </c>
      <c r="C43" t="s">
        <v>131</v>
      </c>
      <c r="D43" s="74">
        <v>0.08</v>
      </c>
      <c r="E43" s="74">
        <v>0.08</v>
      </c>
      <c r="F43" s="74">
        <v>0.08</v>
      </c>
      <c r="G43" s="74">
        <v>0.12</v>
      </c>
      <c r="H43" s="74">
        <v>0.2</v>
      </c>
      <c r="I43" s="74">
        <v>30</v>
      </c>
      <c r="J43" s="74">
        <v>20</v>
      </c>
    </row>
    <row r="44" spans="1:10" x14ac:dyDescent="0.2">
      <c r="A44" s="2">
        <v>42</v>
      </c>
      <c r="B44" t="s">
        <v>161</v>
      </c>
      <c r="C44" t="s">
        <v>151</v>
      </c>
      <c r="D44" s="74">
        <v>-0.04</v>
      </c>
      <c r="E44" s="74">
        <v>0.04</v>
      </c>
      <c r="F44" s="74">
        <v>0.08</v>
      </c>
      <c r="G44" s="74">
        <v>0.08</v>
      </c>
      <c r="H44" s="74">
        <v>0.5</v>
      </c>
      <c r="I44" s="74">
        <v>22</v>
      </c>
      <c r="J44" s="74">
        <v>20</v>
      </c>
    </row>
    <row r="45" spans="1:10" x14ac:dyDescent="0.2">
      <c r="A45" s="2">
        <v>43</v>
      </c>
      <c r="B45" t="s">
        <v>162</v>
      </c>
      <c r="C45" t="s">
        <v>106</v>
      </c>
      <c r="D45" s="74">
        <v>-0.04</v>
      </c>
      <c r="E45" s="74">
        <v>0.12</v>
      </c>
      <c r="F45" s="74">
        <v>0.12</v>
      </c>
      <c r="G45" s="74">
        <v>0.2</v>
      </c>
      <c r="H45" s="74">
        <v>0</v>
      </c>
      <c r="I45" s="74">
        <v>35</v>
      </c>
      <c r="J45" s="74">
        <v>10</v>
      </c>
    </row>
    <row r="46" spans="1:10" x14ac:dyDescent="0.2">
      <c r="A46" s="2">
        <v>44</v>
      </c>
      <c r="B46" t="s">
        <v>163</v>
      </c>
      <c r="C46" t="s">
        <v>115</v>
      </c>
      <c r="D46" s="74">
        <v>0.08</v>
      </c>
      <c r="E46" s="74">
        <v>0.08</v>
      </c>
      <c r="F46" s="74">
        <v>0</v>
      </c>
      <c r="G46" s="74">
        <v>0.08</v>
      </c>
      <c r="H46" s="74">
        <v>0.5</v>
      </c>
      <c r="I46" s="74">
        <v>27</v>
      </c>
      <c r="J46" s="74">
        <v>20</v>
      </c>
    </row>
    <row r="47" spans="1:10" x14ac:dyDescent="0.2">
      <c r="A47" s="2">
        <v>45</v>
      </c>
      <c r="B47" t="s">
        <v>164</v>
      </c>
      <c r="C47" t="s">
        <v>106</v>
      </c>
      <c r="D47" s="74">
        <v>0</v>
      </c>
      <c r="E47" s="74">
        <v>0.08</v>
      </c>
      <c r="F47" s="74">
        <v>0.16</v>
      </c>
      <c r="G47" s="74">
        <v>0.2</v>
      </c>
      <c r="H47" s="74">
        <v>0.3</v>
      </c>
      <c r="I47" s="74">
        <v>28</v>
      </c>
      <c r="J47" s="74">
        <v>20</v>
      </c>
    </row>
    <row r="48" spans="1:10" x14ac:dyDescent="0.2">
      <c r="A48" s="2">
        <v>46</v>
      </c>
      <c r="B48" t="s">
        <v>165</v>
      </c>
      <c r="C48" t="s">
        <v>106</v>
      </c>
      <c r="D48" s="74">
        <v>-0.08</v>
      </c>
      <c r="E48" s="74">
        <v>0.08</v>
      </c>
      <c r="F48" s="74">
        <v>0.12</v>
      </c>
      <c r="G48" s="74">
        <v>0.12</v>
      </c>
      <c r="H48" s="74">
        <v>0.2</v>
      </c>
      <c r="I48" s="74">
        <v>25</v>
      </c>
      <c r="J48" s="74">
        <v>20</v>
      </c>
    </row>
    <row r="49" spans="1:10" x14ac:dyDescent="0.2">
      <c r="A49" s="2">
        <v>47</v>
      </c>
      <c r="B49" t="s">
        <v>166</v>
      </c>
      <c r="C49" t="s">
        <v>141</v>
      </c>
      <c r="D49" s="74">
        <v>-0.08</v>
      </c>
      <c r="E49" s="74">
        <v>0.08</v>
      </c>
      <c r="F49" s="74">
        <v>0.12</v>
      </c>
      <c r="G49" s="74">
        <v>0.08</v>
      </c>
      <c r="H49" s="74">
        <v>0.3</v>
      </c>
      <c r="I49" s="74">
        <v>25</v>
      </c>
      <c r="J49" s="74">
        <v>20</v>
      </c>
    </row>
    <row r="50" spans="1:10" x14ac:dyDescent="0.2">
      <c r="A50" s="2">
        <v>48</v>
      </c>
      <c r="B50" t="s">
        <v>167</v>
      </c>
      <c r="C50" t="s">
        <v>106</v>
      </c>
      <c r="D50" s="74">
        <v>-0.08</v>
      </c>
      <c r="E50" s="74">
        <v>0.08</v>
      </c>
      <c r="F50" s="74">
        <v>0.12</v>
      </c>
      <c r="G50" s="74">
        <v>0.12</v>
      </c>
      <c r="H50" s="74">
        <v>0.4</v>
      </c>
      <c r="I50" s="74">
        <v>35</v>
      </c>
      <c r="J50" s="74">
        <v>10</v>
      </c>
    </row>
    <row r="51" spans="1:10" x14ac:dyDescent="0.2">
      <c r="A51" s="2">
        <v>49</v>
      </c>
      <c r="B51" t="s">
        <v>168</v>
      </c>
      <c r="C51" t="s">
        <v>169</v>
      </c>
      <c r="D51" s="74">
        <v>0</v>
      </c>
      <c r="E51" s="74">
        <v>0</v>
      </c>
      <c r="F51" s="74">
        <v>0.04</v>
      </c>
      <c r="G51" s="74">
        <v>0.08</v>
      </c>
      <c r="H51" s="74">
        <v>0.6</v>
      </c>
      <c r="I51" s="74">
        <v>33</v>
      </c>
      <c r="J51" s="74">
        <v>10</v>
      </c>
    </row>
    <row r="52" spans="1:10" x14ac:dyDescent="0.2">
      <c r="A52" s="2">
        <v>50</v>
      </c>
      <c r="B52" t="s">
        <v>170</v>
      </c>
      <c r="C52" t="s">
        <v>149</v>
      </c>
      <c r="D52" s="74">
        <v>0.04</v>
      </c>
      <c r="E52" s="74">
        <v>0</v>
      </c>
      <c r="F52" s="74">
        <v>0</v>
      </c>
      <c r="G52" s="74">
        <v>0</v>
      </c>
      <c r="H52" s="74">
        <v>0.2</v>
      </c>
      <c r="I52" s="74">
        <v>37</v>
      </c>
      <c r="J52" s="74">
        <v>20</v>
      </c>
    </row>
    <row r="53" spans="1:10" x14ac:dyDescent="0.2">
      <c r="A53" s="2">
        <v>51</v>
      </c>
      <c r="B53" t="s">
        <v>171</v>
      </c>
      <c r="C53" t="s">
        <v>113</v>
      </c>
      <c r="D53" s="74">
        <v>0</v>
      </c>
      <c r="E53" s="74">
        <v>0.04</v>
      </c>
      <c r="F53" s="74">
        <v>0.08</v>
      </c>
      <c r="G53" s="74">
        <v>0.04</v>
      </c>
      <c r="H53" s="74">
        <v>0.4</v>
      </c>
      <c r="I53" s="74">
        <v>19</v>
      </c>
      <c r="J53" s="74">
        <v>20</v>
      </c>
    </row>
    <row r="54" spans="1:10" x14ac:dyDescent="0.2">
      <c r="A54" s="2">
        <v>52</v>
      </c>
      <c r="B54" t="s">
        <v>172</v>
      </c>
      <c r="C54" t="s">
        <v>173</v>
      </c>
      <c r="D54" s="74">
        <v>0</v>
      </c>
      <c r="E54" s="74">
        <v>0.04</v>
      </c>
      <c r="F54" s="74">
        <v>0.08</v>
      </c>
      <c r="G54" s="74">
        <v>0.2</v>
      </c>
      <c r="H54" s="74">
        <v>0.5</v>
      </c>
      <c r="I54" s="74">
        <v>29</v>
      </c>
      <c r="J54" s="74">
        <v>10</v>
      </c>
    </row>
    <row r="55" spans="1:10" x14ac:dyDescent="0.2">
      <c r="A55" s="2">
        <v>53</v>
      </c>
      <c r="B55" t="s">
        <v>174</v>
      </c>
      <c r="C55" t="s">
        <v>149</v>
      </c>
      <c r="D55" s="74">
        <v>0.04</v>
      </c>
      <c r="E55" s="74">
        <v>0</v>
      </c>
      <c r="F55" s="74">
        <v>0</v>
      </c>
      <c r="G55" s="74">
        <v>0.04</v>
      </c>
      <c r="H55" s="74">
        <v>0.1</v>
      </c>
      <c r="I55" s="74">
        <v>33</v>
      </c>
      <c r="J55" s="74">
        <v>20</v>
      </c>
    </row>
    <row r="56" spans="1:10" x14ac:dyDescent="0.2">
      <c r="A56" s="2">
        <v>54</v>
      </c>
      <c r="B56" t="s">
        <v>175</v>
      </c>
      <c r="C56" t="s">
        <v>113</v>
      </c>
      <c r="D56" s="74">
        <v>-0.04</v>
      </c>
      <c r="E56" s="74">
        <v>0.12</v>
      </c>
      <c r="F56" s="74">
        <v>0.12</v>
      </c>
      <c r="G56" s="74">
        <v>0.04</v>
      </c>
      <c r="H56" s="74">
        <v>0.4</v>
      </c>
      <c r="I56" s="74">
        <v>25</v>
      </c>
      <c r="J56" s="74">
        <v>20</v>
      </c>
    </row>
    <row r="57" spans="1:10" x14ac:dyDescent="0.2">
      <c r="A57" s="2">
        <v>55</v>
      </c>
      <c r="B57" t="s">
        <v>176</v>
      </c>
      <c r="C57" t="s">
        <v>177</v>
      </c>
      <c r="D57" s="74">
        <v>-0.08</v>
      </c>
      <c r="E57" s="74">
        <v>0</v>
      </c>
      <c r="F57" s="74">
        <v>0.08</v>
      </c>
      <c r="G57" s="74">
        <v>0.12</v>
      </c>
      <c r="H57" s="74">
        <v>0.7</v>
      </c>
      <c r="I57" s="74">
        <v>23</v>
      </c>
      <c r="J57" s="74">
        <v>20</v>
      </c>
    </row>
    <row r="58" spans="1:10" x14ac:dyDescent="0.2">
      <c r="A58" s="2">
        <v>56</v>
      </c>
      <c r="B58" t="s">
        <v>178</v>
      </c>
      <c r="C58" t="s">
        <v>179</v>
      </c>
      <c r="D58" s="74">
        <v>-0.04</v>
      </c>
      <c r="E58" s="74">
        <v>0.04</v>
      </c>
      <c r="F58" s="74">
        <v>0.08</v>
      </c>
      <c r="G58" s="74">
        <v>0.08</v>
      </c>
      <c r="H58" s="74">
        <v>0.4</v>
      </c>
      <c r="I58" s="74">
        <v>20</v>
      </c>
      <c r="J58" s="74">
        <v>20</v>
      </c>
    </row>
    <row r="59" spans="1:10" x14ac:dyDescent="0.2">
      <c r="A59" s="2">
        <v>57</v>
      </c>
      <c r="B59" t="s">
        <v>180</v>
      </c>
      <c r="C59" t="s">
        <v>106</v>
      </c>
      <c r="D59" s="74">
        <v>0.08</v>
      </c>
      <c r="E59" s="74">
        <v>0.12</v>
      </c>
      <c r="F59" s="74">
        <v>0.12</v>
      </c>
      <c r="G59" s="74">
        <v>0.12</v>
      </c>
      <c r="H59" s="74">
        <v>0.2</v>
      </c>
      <c r="I59" s="74">
        <v>27</v>
      </c>
      <c r="J59" s="74">
        <v>20</v>
      </c>
    </row>
    <row r="60" spans="1:10" x14ac:dyDescent="0.2">
      <c r="A60" s="2">
        <v>58</v>
      </c>
      <c r="B60" t="s">
        <v>181</v>
      </c>
      <c r="C60" t="s">
        <v>106</v>
      </c>
      <c r="D60" s="74">
        <v>-0.08</v>
      </c>
      <c r="E60" s="74">
        <v>0.08</v>
      </c>
      <c r="F60" s="74">
        <v>0.08</v>
      </c>
      <c r="G60" s="74">
        <v>0.08</v>
      </c>
      <c r="H60" s="74">
        <v>0.4</v>
      </c>
      <c r="I60" s="74">
        <v>28</v>
      </c>
      <c r="J60" s="74">
        <v>20</v>
      </c>
    </row>
    <row r="61" spans="1:10" x14ac:dyDescent="0.2">
      <c r="A61" s="2">
        <v>59</v>
      </c>
      <c r="B61" t="s">
        <v>182</v>
      </c>
      <c r="C61" t="s">
        <v>179</v>
      </c>
      <c r="D61" s="74">
        <v>0.04</v>
      </c>
      <c r="E61" s="74">
        <v>0.2</v>
      </c>
      <c r="F61" s="74">
        <v>0.2</v>
      </c>
      <c r="G61" s="74">
        <v>0.2</v>
      </c>
      <c r="H61" s="74">
        <v>0.5</v>
      </c>
      <c r="I61" s="74">
        <v>35</v>
      </c>
      <c r="J61" s="74">
        <v>10</v>
      </c>
    </row>
    <row r="62" spans="1:10" x14ac:dyDescent="0.2">
      <c r="A62" s="2">
        <v>60</v>
      </c>
      <c r="B62" t="s">
        <v>183</v>
      </c>
      <c r="C62" t="s">
        <v>118</v>
      </c>
      <c r="D62" s="74">
        <v>0</v>
      </c>
      <c r="E62" s="74">
        <v>0.12</v>
      </c>
      <c r="F62" s="74">
        <v>0.12</v>
      </c>
      <c r="G62" s="74">
        <v>0.04</v>
      </c>
      <c r="H62" s="74">
        <v>0.6</v>
      </c>
      <c r="I62" s="74">
        <v>23</v>
      </c>
      <c r="J62" s="74">
        <v>20</v>
      </c>
    </row>
    <row r="63" spans="1:10" x14ac:dyDescent="0.2">
      <c r="A63" s="2">
        <v>61</v>
      </c>
      <c r="B63" t="s">
        <v>184</v>
      </c>
      <c r="C63" t="s">
        <v>118</v>
      </c>
      <c r="D63" s="74">
        <v>-0.04</v>
      </c>
      <c r="E63" s="74">
        <v>0</v>
      </c>
      <c r="F63" s="74">
        <v>0.04</v>
      </c>
      <c r="G63" s="74">
        <v>0.12</v>
      </c>
      <c r="H63" s="74">
        <v>1.2</v>
      </c>
      <c r="I63" s="74">
        <v>43</v>
      </c>
      <c r="J63" s="74">
        <v>10</v>
      </c>
    </row>
    <row r="64" spans="1:10" x14ac:dyDescent="0.2">
      <c r="A64" s="2">
        <v>62</v>
      </c>
      <c r="B64" t="s">
        <v>185</v>
      </c>
      <c r="C64" t="s">
        <v>141</v>
      </c>
      <c r="D64" s="74">
        <v>0.04</v>
      </c>
      <c r="E64" s="74">
        <v>0.12</v>
      </c>
      <c r="F64" s="74">
        <v>0.12</v>
      </c>
      <c r="G64" s="74">
        <v>0.16</v>
      </c>
      <c r="H64" s="74">
        <v>0.3</v>
      </c>
      <c r="I64" s="74">
        <v>42</v>
      </c>
      <c r="J64" s="74">
        <v>10</v>
      </c>
    </row>
    <row r="65" spans="1:10" x14ac:dyDescent="0.2">
      <c r="A65" s="2">
        <v>63</v>
      </c>
      <c r="B65" t="s">
        <v>186</v>
      </c>
      <c r="C65" t="s">
        <v>149</v>
      </c>
      <c r="D65" s="74">
        <v>0.04</v>
      </c>
      <c r="E65" s="74">
        <v>0.04</v>
      </c>
      <c r="F65" s="74">
        <v>0.04</v>
      </c>
      <c r="G65" s="74">
        <v>0.08</v>
      </c>
      <c r="H65" s="74">
        <v>0.6</v>
      </c>
      <c r="I65" s="74">
        <v>30</v>
      </c>
      <c r="J65" s="74">
        <v>20</v>
      </c>
    </row>
    <row r="66" spans="1:10" x14ac:dyDescent="0.2">
      <c r="A66" s="2">
        <v>64</v>
      </c>
      <c r="B66" t="s">
        <v>187</v>
      </c>
      <c r="C66" t="s">
        <v>118</v>
      </c>
      <c r="D66" s="74">
        <v>0.04</v>
      </c>
      <c r="E66" s="74">
        <v>0.04</v>
      </c>
      <c r="F66" s="74">
        <v>0.04</v>
      </c>
      <c r="G66" s="74">
        <v>0.08</v>
      </c>
      <c r="H66" s="74">
        <v>0.7</v>
      </c>
      <c r="I66" s="74">
        <v>21</v>
      </c>
      <c r="J66" s="74">
        <v>20</v>
      </c>
    </row>
    <row r="67" spans="1:10" x14ac:dyDescent="0.2">
      <c r="A67" s="2">
        <v>65</v>
      </c>
      <c r="B67" t="s">
        <v>188</v>
      </c>
      <c r="C67" t="s">
        <v>115</v>
      </c>
      <c r="D67" s="74">
        <v>-0.04</v>
      </c>
      <c r="E67" s="74">
        <v>0.04</v>
      </c>
      <c r="F67" s="74">
        <v>0.04</v>
      </c>
      <c r="G67" s="74">
        <v>0.08</v>
      </c>
      <c r="H67" s="74">
        <v>0.7</v>
      </c>
      <c r="I67" s="74">
        <v>21</v>
      </c>
      <c r="J67" s="74">
        <v>20</v>
      </c>
    </row>
    <row r="68" spans="1:10" x14ac:dyDescent="0.2">
      <c r="A68" s="2">
        <v>66</v>
      </c>
      <c r="B68" t="s">
        <v>189</v>
      </c>
      <c r="C68" t="s">
        <v>106</v>
      </c>
      <c r="D68" s="74">
        <v>-0.08</v>
      </c>
      <c r="E68" s="74">
        <v>0.12</v>
      </c>
      <c r="F68" s="74">
        <v>0.12</v>
      </c>
      <c r="G68" s="74">
        <v>0.08</v>
      </c>
      <c r="H68" s="74">
        <v>0.3</v>
      </c>
      <c r="I68" s="74">
        <v>41</v>
      </c>
      <c r="J68" s="74">
        <v>10</v>
      </c>
    </row>
    <row r="69" spans="1:10" x14ac:dyDescent="0.2">
      <c r="A69" s="2">
        <v>67</v>
      </c>
      <c r="B69" t="s">
        <v>190</v>
      </c>
      <c r="C69" t="s">
        <v>106</v>
      </c>
      <c r="D69" s="74">
        <v>0.08</v>
      </c>
      <c r="E69" s="74">
        <v>0.12</v>
      </c>
      <c r="F69" s="74">
        <v>0.16</v>
      </c>
      <c r="G69" s="74">
        <v>0.04</v>
      </c>
      <c r="H69" s="74">
        <v>0.4</v>
      </c>
      <c r="I69" s="74">
        <v>19</v>
      </c>
      <c r="J69" s="74">
        <v>60</v>
      </c>
    </row>
    <row r="70" spans="1:10" x14ac:dyDescent="0.2">
      <c r="A70" s="2">
        <v>68</v>
      </c>
      <c r="B70" t="s">
        <v>191</v>
      </c>
      <c r="C70" t="s">
        <v>113</v>
      </c>
      <c r="D70" s="74">
        <v>-0.08</v>
      </c>
      <c r="E70" s="74">
        <v>0.04</v>
      </c>
      <c r="F70" s="74">
        <v>0.12</v>
      </c>
      <c r="G70" s="74">
        <v>0.08</v>
      </c>
      <c r="H70" s="74">
        <v>0.3</v>
      </c>
      <c r="I70" s="74">
        <v>25</v>
      </c>
      <c r="J70" s="74">
        <v>20</v>
      </c>
    </row>
    <row r="71" spans="1:10" x14ac:dyDescent="0.2">
      <c r="A71" s="2">
        <v>69</v>
      </c>
      <c r="B71" t="s">
        <v>192</v>
      </c>
      <c r="C71" t="s">
        <v>141</v>
      </c>
      <c r="D71" s="74">
        <v>-0.08</v>
      </c>
      <c r="E71" s="74">
        <v>0.08</v>
      </c>
      <c r="F71" s="74">
        <v>0.08</v>
      </c>
      <c r="G71" s="74">
        <v>0.04</v>
      </c>
      <c r="H71" s="74">
        <v>0.3</v>
      </c>
      <c r="I71" s="74">
        <v>23</v>
      </c>
      <c r="J71" s="74">
        <v>20</v>
      </c>
    </row>
    <row r="72" spans="1:10" x14ac:dyDescent="0.2">
      <c r="A72" s="2">
        <v>70</v>
      </c>
      <c r="B72" t="s">
        <v>193</v>
      </c>
      <c r="C72" t="s">
        <v>115</v>
      </c>
      <c r="D72" s="74">
        <v>0</v>
      </c>
      <c r="E72" s="74">
        <v>0.08</v>
      </c>
      <c r="F72" s="74">
        <v>0.08</v>
      </c>
      <c r="G72" s="74">
        <v>0.08</v>
      </c>
      <c r="H72" s="74">
        <v>0.4</v>
      </c>
      <c r="I72" s="74">
        <v>22</v>
      </c>
      <c r="J72" s="74">
        <v>20</v>
      </c>
    </row>
    <row r="73" spans="1:10" x14ac:dyDescent="0.2">
      <c r="A73" s="2">
        <v>71</v>
      </c>
      <c r="B73" t="s">
        <v>194</v>
      </c>
      <c r="C73" t="s">
        <v>195</v>
      </c>
      <c r="D73" s="74">
        <v>0</v>
      </c>
      <c r="E73" s="74">
        <v>0</v>
      </c>
      <c r="F73" s="74">
        <v>0</v>
      </c>
      <c r="G73" s="74">
        <v>0.04</v>
      </c>
      <c r="H73" s="74">
        <v>0.3</v>
      </c>
      <c r="I73" s="74">
        <v>55</v>
      </c>
      <c r="J73" s="74">
        <v>20</v>
      </c>
    </row>
    <row r="74" spans="1:10" x14ac:dyDescent="0.2">
      <c r="A74" s="2">
        <v>72</v>
      </c>
      <c r="B74" t="s">
        <v>196</v>
      </c>
      <c r="C74" t="s">
        <v>106</v>
      </c>
      <c r="D74" s="74">
        <v>-0.04</v>
      </c>
      <c r="E74" s="74">
        <v>0.12</v>
      </c>
      <c r="F74" s="74">
        <v>0.16</v>
      </c>
      <c r="G74" s="74">
        <v>0.16</v>
      </c>
      <c r="H74" s="74">
        <v>0.2</v>
      </c>
      <c r="I74" s="74">
        <v>31</v>
      </c>
      <c r="J74" s="74">
        <v>20</v>
      </c>
    </row>
    <row r="75" spans="1:10" x14ac:dyDescent="0.2">
      <c r="A75" s="2">
        <v>73</v>
      </c>
      <c r="B75" t="s">
        <v>197</v>
      </c>
      <c r="C75" t="s">
        <v>106</v>
      </c>
      <c r="D75" s="74">
        <v>0</v>
      </c>
      <c r="E75" s="74">
        <v>0.2</v>
      </c>
      <c r="F75" s="74">
        <v>0.2</v>
      </c>
      <c r="G75" s="74">
        <v>0.2</v>
      </c>
      <c r="H75" s="74">
        <v>0.2</v>
      </c>
      <c r="I75" s="74">
        <v>27</v>
      </c>
      <c r="J75" s="74">
        <v>20</v>
      </c>
    </row>
    <row r="76" spans="1:10" x14ac:dyDescent="0.2">
      <c r="A76" s="2">
        <v>74</v>
      </c>
      <c r="B76" t="s">
        <v>198</v>
      </c>
      <c r="C76" t="s">
        <v>151</v>
      </c>
      <c r="D76" s="74">
        <v>-0.08</v>
      </c>
      <c r="E76" s="74">
        <v>0.04</v>
      </c>
      <c r="F76" s="74">
        <v>0.08</v>
      </c>
      <c r="G76" s="74">
        <v>0.12</v>
      </c>
      <c r="H76" s="74">
        <v>0.2</v>
      </c>
      <c r="I76" s="74">
        <v>17</v>
      </c>
      <c r="J76" s="74">
        <v>60</v>
      </c>
    </row>
    <row r="77" spans="1:10" x14ac:dyDescent="0.2">
      <c r="A77" s="2">
        <v>75</v>
      </c>
      <c r="B77" t="s">
        <v>199</v>
      </c>
      <c r="C77" t="s">
        <v>106</v>
      </c>
      <c r="D77" s="74">
        <v>0.04</v>
      </c>
      <c r="E77" s="74">
        <v>0.08</v>
      </c>
      <c r="F77" s="74">
        <v>0.08</v>
      </c>
      <c r="G77" s="74">
        <v>0.08</v>
      </c>
      <c r="H77" s="74">
        <v>0.3</v>
      </c>
      <c r="I77" s="74">
        <v>31</v>
      </c>
      <c r="J77" s="74">
        <v>20</v>
      </c>
    </row>
    <row r="78" spans="1:10" x14ac:dyDescent="0.2">
      <c r="A78" s="2">
        <v>76</v>
      </c>
      <c r="B78" t="s">
        <v>200</v>
      </c>
      <c r="C78" t="s">
        <v>201</v>
      </c>
      <c r="D78" s="74">
        <v>-0.08</v>
      </c>
      <c r="E78" s="74">
        <v>0</v>
      </c>
      <c r="F78" s="74">
        <v>0.04</v>
      </c>
      <c r="G78" s="74">
        <v>0.08</v>
      </c>
      <c r="H78" s="74">
        <v>0.3</v>
      </c>
      <c r="I78" s="74">
        <v>31</v>
      </c>
      <c r="J78" s="74">
        <v>20</v>
      </c>
    </row>
    <row r="79" spans="1:10" x14ac:dyDescent="0.2">
      <c r="A79" s="2">
        <v>77</v>
      </c>
      <c r="B79" t="s">
        <v>202</v>
      </c>
      <c r="C79" t="s">
        <v>115</v>
      </c>
      <c r="D79" s="74">
        <v>0</v>
      </c>
      <c r="E79" s="74">
        <v>0.2</v>
      </c>
      <c r="F79" s="74">
        <v>0.2</v>
      </c>
      <c r="G79" s="74">
        <v>0.12</v>
      </c>
      <c r="H79" s="74">
        <v>0.3</v>
      </c>
      <c r="I79" s="74">
        <v>24</v>
      </c>
      <c r="J79" s="74">
        <v>20</v>
      </c>
    </row>
    <row r="80" spans="1:10" x14ac:dyDescent="0.2">
      <c r="A80" s="2">
        <v>78</v>
      </c>
      <c r="B80" t="s">
        <v>203</v>
      </c>
      <c r="C80" t="s">
        <v>204</v>
      </c>
      <c r="D80" s="74">
        <v>-0.04</v>
      </c>
      <c r="E80" s="74">
        <v>0.08</v>
      </c>
      <c r="F80" s="74">
        <v>0.08</v>
      </c>
      <c r="G80" s="74">
        <v>0.12</v>
      </c>
      <c r="H80" s="74">
        <v>0.6</v>
      </c>
      <c r="I80" s="74">
        <v>33</v>
      </c>
      <c r="J80" s="74">
        <v>10</v>
      </c>
    </row>
    <row r="81" spans="1:10" x14ac:dyDescent="0.2">
      <c r="A81" s="2">
        <v>79</v>
      </c>
      <c r="B81" t="s">
        <v>205</v>
      </c>
      <c r="C81" t="s">
        <v>106</v>
      </c>
      <c r="D81" s="74">
        <v>0</v>
      </c>
      <c r="E81" s="74">
        <v>0.08</v>
      </c>
      <c r="F81" s="74">
        <v>0.08</v>
      </c>
      <c r="G81" s="74">
        <v>0.16</v>
      </c>
      <c r="H81" s="74">
        <v>0.4</v>
      </c>
      <c r="I81" s="74">
        <v>26</v>
      </c>
      <c r="J81" s="74">
        <v>20</v>
      </c>
    </row>
    <row r="82" spans="1:10" x14ac:dyDescent="0.2">
      <c r="A82" s="2">
        <v>80</v>
      </c>
      <c r="B82" t="s">
        <v>206</v>
      </c>
      <c r="C82" t="s">
        <v>115</v>
      </c>
      <c r="D82" s="74">
        <v>-0.08</v>
      </c>
      <c r="E82" s="74">
        <v>0.04</v>
      </c>
      <c r="F82" s="74">
        <v>0.04</v>
      </c>
      <c r="G82" s="74">
        <v>0.08</v>
      </c>
      <c r="H82" s="74">
        <v>0.4</v>
      </c>
      <c r="I82" s="74">
        <v>3.7</v>
      </c>
      <c r="J82" s="74">
        <v>10</v>
      </c>
    </row>
    <row r="83" spans="1:10" x14ac:dyDescent="0.2">
      <c r="A83" s="2">
        <v>81</v>
      </c>
      <c r="B83" t="s">
        <v>207</v>
      </c>
      <c r="C83" t="s">
        <v>106</v>
      </c>
      <c r="D83" s="74">
        <v>-0.08</v>
      </c>
      <c r="E83" s="74">
        <v>0.04</v>
      </c>
      <c r="F83" s="74">
        <v>0.04</v>
      </c>
      <c r="G83" s="74">
        <v>0</v>
      </c>
      <c r="H83" s="74">
        <v>0.4</v>
      </c>
      <c r="I83" s="74">
        <v>24</v>
      </c>
      <c r="J83" s="74">
        <v>20</v>
      </c>
    </row>
    <row r="84" spans="1:10" x14ac:dyDescent="0.2">
      <c r="A84" s="2">
        <v>82</v>
      </c>
      <c r="B84" t="s">
        <v>208</v>
      </c>
      <c r="C84" t="s">
        <v>115</v>
      </c>
      <c r="D84" s="74">
        <v>-0.08</v>
      </c>
      <c r="E84" s="74">
        <v>0.12</v>
      </c>
      <c r="F84" s="74">
        <v>0.12</v>
      </c>
      <c r="G84" s="74">
        <v>0.12</v>
      </c>
      <c r="H84" s="74">
        <v>0.4</v>
      </c>
      <c r="I84" s="74">
        <v>24</v>
      </c>
      <c r="J84" s="74">
        <v>20</v>
      </c>
    </row>
    <row r="85" spans="1:10" x14ac:dyDescent="0.2">
      <c r="A85" s="2">
        <v>83</v>
      </c>
      <c r="B85" t="s">
        <v>209</v>
      </c>
      <c r="C85" t="s">
        <v>113</v>
      </c>
      <c r="D85" s="74">
        <v>0.12</v>
      </c>
      <c r="E85" s="74">
        <v>0.12</v>
      </c>
      <c r="F85" s="74">
        <v>0.16</v>
      </c>
      <c r="G85" s="74">
        <v>0.2</v>
      </c>
      <c r="H85" s="74">
        <v>0.7</v>
      </c>
      <c r="I85" s="74">
        <v>44</v>
      </c>
      <c r="J85" s="74">
        <v>10</v>
      </c>
    </row>
    <row r="86" spans="1:10" x14ac:dyDescent="0.2">
      <c r="A86" s="2">
        <v>84</v>
      </c>
      <c r="B86" t="s">
        <v>210</v>
      </c>
      <c r="C86" t="s">
        <v>113</v>
      </c>
      <c r="D86" s="74">
        <v>0.12</v>
      </c>
      <c r="E86" s="74">
        <v>0.2</v>
      </c>
      <c r="F86" s="74">
        <v>0.2</v>
      </c>
      <c r="G86" s="74">
        <v>0.12</v>
      </c>
      <c r="H86" s="74">
        <v>0.2</v>
      </c>
      <c r="I86" s="74">
        <v>50</v>
      </c>
      <c r="J86" s="74">
        <v>20</v>
      </c>
    </row>
    <row r="87" spans="1:10" x14ac:dyDescent="0.2">
      <c r="A87" s="2">
        <v>85</v>
      </c>
      <c r="B87" t="s">
        <v>211</v>
      </c>
      <c r="C87" t="s">
        <v>113</v>
      </c>
      <c r="D87" s="74">
        <v>-0.04</v>
      </c>
      <c r="E87" s="74">
        <v>0.08</v>
      </c>
      <c r="F87" s="74">
        <v>0.08</v>
      </c>
      <c r="G87" s="74">
        <v>0.12</v>
      </c>
      <c r="H87" s="74">
        <v>0.4</v>
      </c>
      <c r="I87" s="74">
        <v>29</v>
      </c>
      <c r="J87" s="74">
        <v>20</v>
      </c>
    </row>
    <row r="88" spans="1:10" x14ac:dyDescent="0.2">
      <c r="A88" s="2">
        <v>86</v>
      </c>
      <c r="B88" t="s">
        <v>212</v>
      </c>
      <c r="C88" t="s">
        <v>125</v>
      </c>
      <c r="D88" s="74">
        <v>0</v>
      </c>
      <c r="E88" s="74">
        <v>0.08</v>
      </c>
      <c r="F88" s="74">
        <v>0.08</v>
      </c>
      <c r="G88" s="74">
        <v>0.16</v>
      </c>
      <c r="H88" s="74">
        <v>0.3</v>
      </c>
      <c r="I88" s="74">
        <v>3.7</v>
      </c>
      <c r="J88" s="74">
        <v>10</v>
      </c>
    </row>
    <row r="89" spans="1:10" x14ac:dyDescent="0.2">
      <c r="A89" s="2">
        <v>87</v>
      </c>
      <c r="B89" t="s">
        <v>213</v>
      </c>
      <c r="C89" t="s">
        <v>169</v>
      </c>
      <c r="D89" s="74">
        <v>-0.08</v>
      </c>
      <c r="E89" s="74">
        <v>0.08</v>
      </c>
      <c r="F89" s="74">
        <v>0.12</v>
      </c>
      <c r="G89" s="74">
        <v>0.16</v>
      </c>
      <c r="H89" s="74">
        <v>0.4</v>
      </c>
      <c r="I89" s="74">
        <v>29</v>
      </c>
      <c r="J89" s="74">
        <v>20</v>
      </c>
    </row>
    <row r="90" spans="1:10" x14ac:dyDescent="0.2">
      <c r="A90" s="2">
        <v>88</v>
      </c>
      <c r="B90" t="s">
        <v>214</v>
      </c>
      <c r="C90" t="s">
        <v>120</v>
      </c>
      <c r="D90" s="74">
        <v>-0.08</v>
      </c>
      <c r="E90" s="74">
        <v>0</v>
      </c>
      <c r="F90" s="74">
        <v>0</v>
      </c>
      <c r="G90" s="74">
        <v>0.08</v>
      </c>
      <c r="H90" s="74">
        <v>0.4</v>
      </c>
      <c r="I90" s="74">
        <v>42</v>
      </c>
      <c r="J90" s="74">
        <v>10</v>
      </c>
    </row>
    <row r="91" spans="1:10" x14ac:dyDescent="0.2">
      <c r="A91" s="2">
        <v>89</v>
      </c>
      <c r="B91" t="s">
        <v>215</v>
      </c>
      <c r="C91" t="s">
        <v>115</v>
      </c>
      <c r="D91" s="74">
        <v>0.08</v>
      </c>
      <c r="E91" s="74">
        <v>0.08</v>
      </c>
      <c r="F91" s="74">
        <v>0.12</v>
      </c>
      <c r="G91" s="74">
        <v>0.08</v>
      </c>
      <c r="H91" s="74">
        <v>0.5</v>
      </c>
      <c r="I91" s="74">
        <v>30</v>
      </c>
      <c r="J91" s="74">
        <v>20</v>
      </c>
    </row>
    <row r="92" spans="1:10" x14ac:dyDescent="0.2">
      <c r="A92" s="2">
        <v>90</v>
      </c>
      <c r="B92" t="s">
        <v>216</v>
      </c>
      <c r="C92" t="s">
        <v>113</v>
      </c>
      <c r="D92" s="74">
        <v>0</v>
      </c>
      <c r="E92" s="74">
        <v>0.04</v>
      </c>
      <c r="F92" s="74">
        <v>0.08</v>
      </c>
      <c r="G92" s="74">
        <v>0.08</v>
      </c>
      <c r="H92" s="74">
        <v>0.4</v>
      </c>
      <c r="I92" s="74">
        <v>26</v>
      </c>
      <c r="J92" s="74">
        <v>20</v>
      </c>
    </row>
    <row r="93" spans="1:10" x14ac:dyDescent="0.2">
      <c r="A93" s="2">
        <v>91</v>
      </c>
      <c r="B93" t="s">
        <v>217</v>
      </c>
      <c r="C93" t="s">
        <v>201</v>
      </c>
      <c r="D93" s="74">
        <v>0</v>
      </c>
      <c r="E93" s="74">
        <v>0.04</v>
      </c>
      <c r="F93" s="74">
        <v>0.08</v>
      </c>
      <c r="G93" s="74">
        <v>0.04</v>
      </c>
      <c r="H93" s="74">
        <v>0.2</v>
      </c>
      <c r="I93" s="74">
        <v>30</v>
      </c>
      <c r="J93" s="74">
        <v>20</v>
      </c>
    </row>
    <row r="94" spans="1:10" x14ac:dyDescent="0.2">
      <c r="A94" s="2">
        <v>92</v>
      </c>
      <c r="B94" t="s">
        <v>218</v>
      </c>
      <c r="C94" t="s">
        <v>118</v>
      </c>
      <c r="D94" s="74">
        <v>0.08</v>
      </c>
      <c r="E94" s="74">
        <v>0.08</v>
      </c>
      <c r="F94" s="74">
        <v>0.08</v>
      </c>
      <c r="G94" s="74">
        <v>0.08</v>
      </c>
      <c r="H94" s="74">
        <v>0.4</v>
      </c>
      <c r="I94" s="74">
        <v>29</v>
      </c>
      <c r="J94" s="74">
        <v>20</v>
      </c>
    </row>
    <row r="95" spans="1:10" x14ac:dyDescent="0.2">
      <c r="A95" s="2">
        <v>93</v>
      </c>
      <c r="B95" t="s">
        <v>219</v>
      </c>
      <c r="C95" t="s">
        <v>108</v>
      </c>
      <c r="D95" s="74">
        <v>0</v>
      </c>
      <c r="E95" s="74">
        <v>0</v>
      </c>
      <c r="F95" s="74">
        <v>0.04</v>
      </c>
      <c r="G95" s="74">
        <v>0.08</v>
      </c>
      <c r="H95" s="74">
        <v>0.7</v>
      </c>
      <c r="I95" s="74">
        <v>46</v>
      </c>
      <c r="J95" s="74">
        <v>10</v>
      </c>
    </row>
    <row r="96" spans="1:10" x14ac:dyDescent="0.2">
      <c r="A96" s="2">
        <v>94</v>
      </c>
      <c r="B96" t="s">
        <v>220</v>
      </c>
      <c r="C96" t="s">
        <v>108</v>
      </c>
      <c r="D96" s="74">
        <v>0.08</v>
      </c>
      <c r="E96" s="74">
        <v>0.08</v>
      </c>
      <c r="F96" s="74">
        <v>0.04</v>
      </c>
      <c r="G96" s="74">
        <v>0.04</v>
      </c>
      <c r="H96" s="74">
        <v>0.3</v>
      </c>
      <c r="I96" s="74">
        <v>32</v>
      </c>
      <c r="J96" s="74">
        <v>20</v>
      </c>
    </row>
    <row r="97" spans="1:10" x14ac:dyDescent="0.2">
      <c r="A97" s="2">
        <v>95</v>
      </c>
      <c r="B97" t="s">
        <v>221</v>
      </c>
      <c r="C97" t="s">
        <v>113</v>
      </c>
      <c r="D97" s="74">
        <v>0.12</v>
      </c>
      <c r="E97" s="74">
        <v>0.12</v>
      </c>
      <c r="F97" s="74">
        <v>0.12</v>
      </c>
      <c r="G97" s="74">
        <v>0.16</v>
      </c>
      <c r="H97" s="74">
        <v>0.3</v>
      </c>
      <c r="I97" s="74">
        <v>24</v>
      </c>
      <c r="J97" s="74">
        <v>20</v>
      </c>
    </row>
    <row r="98" spans="1:10" x14ac:dyDescent="0.2">
      <c r="A98" s="2">
        <v>96</v>
      </c>
      <c r="B98" t="s">
        <v>222</v>
      </c>
      <c r="C98" t="s">
        <v>118</v>
      </c>
      <c r="D98" s="74">
        <v>0</v>
      </c>
      <c r="E98" s="74">
        <v>0.08</v>
      </c>
      <c r="F98" s="74">
        <v>0.08</v>
      </c>
      <c r="G98" s="74">
        <v>0.08</v>
      </c>
      <c r="H98" s="74">
        <v>0.4</v>
      </c>
      <c r="I98" s="74">
        <v>24</v>
      </c>
      <c r="J98" s="74">
        <v>20</v>
      </c>
    </row>
    <row r="99" spans="1:10" x14ac:dyDescent="0.2">
      <c r="A99" s="2">
        <v>97</v>
      </c>
      <c r="B99" t="s">
        <v>223</v>
      </c>
      <c r="C99" t="s">
        <v>224</v>
      </c>
      <c r="D99" s="74">
        <v>0.12</v>
      </c>
      <c r="E99" s="74">
        <v>0.12</v>
      </c>
      <c r="F99" s="74">
        <v>0.12</v>
      </c>
      <c r="G99" s="74">
        <v>0.12</v>
      </c>
      <c r="H99" s="74">
        <v>0.2</v>
      </c>
      <c r="I99" s="74">
        <v>33</v>
      </c>
      <c r="J99" s="74">
        <v>20</v>
      </c>
    </row>
    <row r="100" spans="1:10" x14ac:dyDescent="0.2">
      <c r="A100" s="2">
        <v>98</v>
      </c>
      <c r="B100" t="s">
        <v>225</v>
      </c>
      <c r="C100" t="s">
        <v>106</v>
      </c>
      <c r="D100" s="74">
        <v>0.08</v>
      </c>
      <c r="E100" s="74">
        <v>0.08</v>
      </c>
      <c r="F100" s="74">
        <v>0.04</v>
      </c>
      <c r="G100" s="74">
        <v>0.12</v>
      </c>
      <c r="H100" s="74">
        <v>0.3</v>
      </c>
      <c r="I100" s="74">
        <v>36</v>
      </c>
      <c r="J100" s="74">
        <v>10</v>
      </c>
    </row>
    <row r="101" spans="1:10" x14ac:dyDescent="0.2">
      <c r="A101" s="2">
        <v>99</v>
      </c>
      <c r="B101" t="s">
        <v>226</v>
      </c>
      <c r="C101" t="s">
        <v>113</v>
      </c>
      <c r="D101" s="74">
        <v>-0.08</v>
      </c>
      <c r="E101" s="74">
        <v>0.12</v>
      </c>
      <c r="F101" s="74">
        <v>0.12</v>
      </c>
      <c r="G101" s="74">
        <v>0.04</v>
      </c>
      <c r="H101" s="74">
        <v>0.3</v>
      </c>
      <c r="I101" s="74">
        <v>18</v>
      </c>
      <c r="J101" s="74">
        <v>60</v>
      </c>
    </row>
    <row r="102" spans="1:10" x14ac:dyDescent="0.2">
      <c r="A102" s="2">
        <v>100</v>
      </c>
      <c r="B102" t="s">
        <v>227</v>
      </c>
      <c r="C102" t="s">
        <v>120</v>
      </c>
      <c r="D102" s="74">
        <v>0.04</v>
      </c>
      <c r="E102" s="74">
        <v>0.04</v>
      </c>
      <c r="F102" s="74">
        <v>0.04</v>
      </c>
      <c r="G102" s="74">
        <v>0.04</v>
      </c>
      <c r="H102" s="74">
        <v>0.6</v>
      </c>
      <c r="I102" s="74">
        <v>30</v>
      </c>
      <c r="J102" s="74">
        <v>20</v>
      </c>
    </row>
    <row r="103" spans="1:10" x14ac:dyDescent="0.2">
      <c r="A103" s="2">
        <v>101</v>
      </c>
      <c r="B103" t="s">
        <v>228</v>
      </c>
      <c r="C103" t="s">
        <v>149</v>
      </c>
      <c r="D103" s="74">
        <v>0.08</v>
      </c>
      <c r="E103" s="74">
        <v>0.04</v>
      </c>
      <c r="F103" s="74">
        <v>0.04</v>
      </c>
      <c r="G103" s="74">
        <v>0.04</v>
      </c>
      <c r="H103" s="74">
        <v>0.2</v>
      </c>
      <c r="I103" s="74">
        <v>36</v>
      </c>
      <c r="J103" s="74">
        <v>20</v>
      </c>
    </row>
    <row r="104" spans="1:10" x14ac:dyDescent="0.2">
      <c r="A104" s="2">
        <v>102</v>
      </c>
      <c r="B104" t="s">
        <v>229</v>
      </c>
      <c r="C104" t="s">
        <v>113</v>
      </c>
      <c r="D104" s="74">
        <v>0.04</v>
      </c>
      <c r="E104" s="74">
        <v>0.16</v>
      </c>
      <c r="F104" s="74">
        <v>0.16</v>
      </c>
      <c r="G104" s="74">
        <v>0.16</v>
      </c>
      <c r="H104" s="74">
        <v>0.6</v>
      </c>
      <c r="I104" s="74">
        <v>46</v>
      </c>
      <c r="J104" s="74">
        <v>10</v>
      </c>
    </row>
    <row r="105" spans="1:10" x14ac:dyDescent="0.2">
      <c r="A105" s="2">
        <v>103</v>
      </c>
      <c r="B105" t="s">
        <v>230</v>
      </c>
      <c r="C105" t="s">
        <v>115</v>
      </c>
      <c r="D105" s="74">
        <v>-0.04</v>
      </c>
      <c r="E105" s="74">
        <v>0.08</v>
      </c>
      <c r="F105" s="74">
        <v>0.08</v>
      </c>
      <c r="G105" s="74">
        <v>0.12</v>
      </c>
      <c r="H105" s="74">
        <v>0.2</v>
      </c>
      <c r="I105" s="74">
        <v>38</v>
      </c>
      <c r="J105" s="74">
        <v>10</v>
      </c>
    </row>
    <row r="106" spans="1:10" x14ac:dyDescent="0.2">
      <c r="A106" s="2">
        <v>104</v>
      </c>
      <c r="B106" t="s">
        <v>231</v>
      </c>
      <c r="C106" s="27" t="s">
        <v>106</v>
      </c>
      <c r="D106" s="74">
        <v>0.08</v>
      </c>
      <c r="E106" s="74">
        <v>0.08</v>
      </c>
      <c r="F106" s="74">
        <v>0.08</v>
      </c>
      <c r="G106" s="74">
        <v>0.08</v>
      </c>
      <c r="H106" s="74">
        <v>0.4</v>
      </c>
      <c r="I106" s="74">
        <v>19</v>
      </c>
      <c r="J106" s="74">
        <v>60</v>
      </c>
    </row>
    <row r="107" spans="1:10" x14ac:dyDescent="0.2">
      <c r="A107" s="2">
        <v>105</v>
      </c>
      <c r="B107" t="s">
        <v>232</v>
      </c>
      <c r="C107" t="s">
        <v>115</v>
      </c>
      <c r="D107" s="74">
        <v>-0.04</v>
      </c>
      <c r="E107" s="74">
        <v>0.04</v>
      </c>
      <c r="F107" s="74">
        <v>0.04</v>
      </c>
      <c r="G107" s="74">
        <v>0.04</v>
      </c>
      <c r="H107" s="74">
        <v>0.4</v>
      </c>
      <c r="I107" s="74">
        <v>21</v>
      </c>
      <c r="J107" s="74">
        <v>20</v>
      </c>
    </row>
    <row r="108" spans="1:10" x14ac:dyDescent="0.2">
      <c r="A108" s="2">
        <v>106</v>
      </c>
      <c r="B108" t="s">
        <v>233</v>
      </c>
      <c r="C108" t="s">
        <v>101</v>
      </c>
      <c r="D108" s="74">
        <v>0.12</v>
      </c>
      <c r="E108" s="74">
        <v>0.12</v>
      </c>
      <c r="F108" s="74">
        <v>0.12</v>
      </c>
      <c r="G108" s="74">
        <v>0.12</v>
      </c>
      <c r="H108" s="74">
        <v>0.3</v>
      </c>
      <c r="I108" s="74">
        <v>34</v>
      </c>
      <c r="J108" s="74">
        <v>10</v>
      </c>
    </row>
    <row r="109" spans="1:10" x14ac:dyDescent="0.2">
      <c r="A109" s="2">
        <v>107</v>
      </c>
      <c r="B109" t="s">
        <v>234</v>
      </c>
      <c r="C109" t="s">
        <v>106</v>
      </c>
      <c r="D109" s="74">
        <v>0.12</v>
      </c>
      <c r="E109" s="74">
        <v>0.12</v>
      </c>
      <c r="F109" s="74">
        <v>0.12</v>
      </c>
      <c r="G109" s="74">
        <v>0.12</v>
      </c>
      <c r="H109" s="74">
        <v>0.2</v>
      </c>
      <c r="I109" s="74">
        <v>30</v>
      </c>
      <c r="J109" s="74">
        <v>20</v>
      </c>
    </row>
    <row r="114" spans="1:10" x14ac:dyDescent="0.2">
      <c r="A114" s="2" t="s">
        <v>100</v>
      </c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">
      <c r="A115" s="2">
        <f>$K$1</f>
        <v>31</v>
      </c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>
        <f>DGET($A$1:$J$109,A1,$A$114:$A$115)</f>
        <v>31</v>
      </c>
      <c r="B116" s="2" t="str">
        <f t="shared" ref="B116:J116" si="0">DGET($A$1:$J$109,B1,$A$114:$A$115)</f>
        <v>Estado de São Paulo</v>
      </c>
      <c r="C116" s="2" t="str">
        <f t="shared" si="0"/>
        <v>SP</v>
      </c>
      <c r="D116" s="2">
        <f t="shared" si="0"/>
        <v>-6.3157894736842121E-3</v>
      </c>
      <c r="E116" s="2">
        <f t="shared" si="0"/>
        <v>8.9122807017543867E-2</v>
      </c>
      <c r="F116" s="2">
        <f t="shared" si="0"/>
        <v>0.11157894736842108</v>
      </c>
      <c r="G116" s="2">
        <f t="shared" si="0"/>
        <v>0.11298245614035089</v>
      </c>
      <c r="H116" s="2">
        <f t="shared" si="0"/>
        <v>0.38245614035087722</v>
      </c>
      <c r="I116" s="2">
        <f t="shared" si="0"/>
        <v>26.733333333333334</v>
      </c>
      <c r="J116" s="2">
        <f t="shared" si="0"/>
        <v>21.754385964912284</v>
      </c>
    </row>
  </sheetData>
  <phoneticPr fontId="21" type="noConversion"/>
  <printOptions gridLines="1" gridLinesSet="0"/>
  <pageMargins left="0.78740157499999996" right="0.78740157499999996" top="0.984251969" bottom="0.984251969" header="0.49212598499999999" footer="0.49212598499999999"/>
  <headerFooter alignWithMargins="0">
    <oddHeader>&amp;A</oddHeader>
    <oddFooter>Página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6"/>
  <sheetViews>
    <sheetView workbookViewId="0">
      <selection activeCell="Z42" sqref="Z42"/>
    </sheetView>
  </sheetViews>
  <sheetFormatPr defaultColWidth="12" defaultRowHeight="12.75" x14ac:dyDescent="0.2"/>
  <cols>
    <col min="1" max="1" width="5.33203125" bestFit="1" customWidth="1"/>
    <col min="2" max="2" width="27.33203125" bestFit="1" customWidth="1"/>
    <col min="3" max="3" width="4.83203125" bestFit="1" customWidth="1"/>
    <col min="4" max="4" width="12.83203125" bestFit="1" customWidth="1"/>
    <col min="5" max="10" width="12.1640625" bestFit="1" customWidth="1"/>
    <col min="11" max="11" width="2.1640625" bestFit="1" customWidth="1"/>
    <col min="12" max="13" width="6.1640625" customWidth="1"/>
  </cols>
  <sheetData>
    <row r="1" spans="1:13" x14ac:dyDescent="0.2">
      <c r="A1" s="2" t="s">
        <v>100</v>
      </c>
      <c r="B1" s="2" t="s">
        <v>49</v>
      </c>
      <c r="C1" s="2" t="s">
        <v>101</v>
      </c>
      <c r="D1" s="2" t="s">
        <v>82</v>
      </c>
      <c r="E1" s="2" t="s">
        <v>83</v>
      </c>
      <c r="F1" s="2" t="s">
        <v>84</v>
      </c>
      <c r="G1" s="2" t="s">
        <v>102</v>
      </c>
      <c r="H1" s="2" t="s">
        <v>77</v>
      </c>
      <c r="I1" s="2" t="s">
        <v>78</v>
      </c>
      <c r="J1" s="2" t="s">
        <v>79</v>
      </c>
      <c r="K1" s="2">
        <f>'Vazão Entrada'!B5</f>
        <v>5</v>
      </c>
    </row>
    <row r="2" spans="1:13" x14ac:dyDescent="0.2">
      <c r="A2" s="2">
        <v>0</v>
      </c>
      <c r="B2" s="2" t="s">
        <v>103</v>
      </c>
      <c r="C2" s="2" t="s">
        <v>104</v>
      </c>
      <c r="D2" s="2">
        <v>1.3148090132739244E-2</v>
      </c>
      <c r="E2" s="2">
        <v>7.7520537454748017E-2</v>
      </c>
      <c r="F2" s="2">
        <v>8.9321277731365445E-2</v>
      </c>
      <c r="G2" s="2">
        <v>9.3560463659147844E-2</v>
      </c>
      <c r="H2" s="2">
        <v>0.39245397371934493</v>
      </c>
      <c r="I2" s="2">
        <v>28.393295304232794</v>
      </c>
      <c r="J2" s="2">
        <v>20.820366889445832</v>
      </c>
      <c r="K2" s="2"/>
      <c r="L2" s="1"/>
      <c r="M2" s="1"/>
    </row>
    <row r="3" spans="1:13" x14ac:dyDescent="0.2">
      <c r="A3" s="2">
        <v>1</v>
      </c>
      <c r="B3" s="2" t="s">
        <v>105</v>
      </c>
      <c r="C3" s="2" t="s">
        <v>106</v>
      </c>
      <c r="D3" s="2">
        <v>0.08</v>
      </c>
      <c r="E3" s="2">
        <v>0.08</v>
      </c>
      <c r="F3" s="2">
        <v>0.08</v>
      </c>
      <c r="G3" s="2">
        <v>0.08</v>
      </c>
      <c r="H3" s="2">
        <v>0.7</v>
      </c>
      <c r="I3" s="2">
        <v>26</v>
      </c>
      <c r="J3" s="2">
        <v>20</v>
      </c>
    </row>
    <row r="4" spans="1:13" x14ac:dyDescent="0.2">
      <c r="A4" s="2">
        <v>2</v>
      </c>
      <c r="B4" s="2" t="s">
        <v>107</v>
      </c>
      <c r="C4" s="2" t="s">
        <v>108</v>
      </c>
      <c r="D4" s="2">
        <v>0.08</v>
      </c>
      <c r="E4" s="2">
        <v>0.04</v>
      </c>
      <c r="F4" s="2">
        <v>0.04</v>
      </c>
      <c r="G4" s="2">
        <v>0.04</v>
      </c>
      <c r="H4" s="2">
        <v>0.4</v>
      </c>
      <c r="I4" s="2">
        <v>35</v>
      </c>
      <c r="J4" s="2">
        <v>20</v>
      </c>
    </row>
    <row r="5" spans="1:13" x14ac:dyDescent="0.2">
      <c r="A5" s="2">
        <v>3</v>
      </c>
      <c r="B5" s="2" t="s">
        <v>109</v>
      </c>
      <c r="C5" s="2" t="s">
        <v>106</v>
      </c>
      <c r="D5" s="2">
        <v>0</v>
      </c>
      <c r="E5" s="2">
        <v>0.08</v>
      </c>
      <c r="F5" s="2">
        <v>0.08</v>
      </c>
      <c r="G5" s="2">
        <v>0.08</v>
      </c>
      <c r="H5" s="2">
        <v>0.8</v>
      </c>
      <c r="I5" s="2">
        <v>41</v>
      </c>
      <c r="J5" s="2">
        <v>10</v>
      </c>
    </row>
    <row r="6" spans="1:13" x14ac:dyDescent="0.2">
      <c r="A6" s="2">
        <v>4</v>
      </c>
      <c r="B6" s="2" t="s">
        <v>110</v>
      </c>
      <c r="C6" s="2" t="s">
        <v>111</v>
      </c>
      <c r="D6" s="2">
        <v>0</v>
      </c>
      <c r="E6" s="2">
        <v>0.04</v>
      </c>
      <c r="F6" s="2">
        <v>0.08</v>
      </c>
      <c r="G6" s="2">
        <v>0.2</v>
      </c>
      <c r="H6" s="2">
        <v>0.6</v>
      </c>
      <c r="I6" s="2">
        <v>24</v>
      </c>
      <c r="J6" s="2">
        <v>20</v>
      </c>
    </row>
    <row r="7" spans="1:13" x14ac:dyDescent="0.2">
      <c r="A7" s="2">
        <v>5</v>
      </c>
      <c r="B7" s="2" t="s">
        <v>112</v>
      </c>
      <c r="C7" s="2" t="s">
        <v>113</v>
      </c>
      <c r="D7" s="2">
        <v>0</v>
      </c>
      <c r="E7" s="2">
        <v>0.04</v>
      </c>
      <c r="F7" s="2">
        <v>0.08</v>
      </c>
      <c r="G7" s="2">
        <v>0.08</v>
      </c>
      <c r="H7" s="2">
        <v>0.3</v>
      </c>
      <c r="I7" s="2">
        <v>25</v>
      </c>
      <c r="J7" s="2">
        <v>20</v>
      </c>
    </row>
    <row r="8" spans="1:13" x14ac:dyDescent="0.2">
      <c r="A8" s="2">
        <v>6</v>
      </c>
      <c r="B8" s="2" t="s">
        <v>114</v>
      </c>
      <c r="C8" s="2" t="s">
        <v>115</v>
      </c>
      <c r="D8" s="2">
        <v>0.08</v>
      </c>
      <c r="E8" s="2">
        <v>0.08</v>
      </c>
      <c r="F8" s="2">
        <v>0.08</v>
      </c>
      <c r="G8" s="2">
        <v>0.08</v>
      </c>
      <c r="H8" s="2">
        <v>0.5</v>
      </c>
      <c r="I8" s="2">
        <v>23</v>
      </c>
      <c r="J8" s="2">
        <v>20</v>
      </c>
    </row>
    <row r="9" spans="1:13" x14ac:dyDescent="0.2">
      <c r="A9" s="2">
        <v>7</v>
      </c>
      <c r="B9" s="2" t="s">
        <v>116</v>
      </c>
      <c r="C9" s="2" t="s">
        <v>106</v>
      </c>
      <c r="D9" s="2">
        <v>0</v>
      </c>
      <c r="E9" s="2">
        <v>0.12</v>
      </c>
      <c r="F9" s="2">
        <v>0.12</v>
      </c>
      <c r="G9" s="2">
        <v>0.12</v>
      </c>
      <c r="H9" s="2">
        <v>0.1</v>
      </c>
      <c r="I9" s="2">
        <v>30</v>
      </c>
      <c r="J9" s="2">
        <v>20</v>
      </c>
    </row>
    <row r="10" spans="1:13" x14ac:dyDescent="0.2">
      <c r="A10" s="2">
        <v>8</v>
      </c>
      <c r="B10" s="2" t="s">
        <v>117</v>
      </c>
      <c r="C10" s="2" t="s">
        <v>118</v>
      </c>
      <c r="D10" s="2">
        <v>0.12</v>
      </c>
      <c r="E10" s="2">
        <v>0.12</v>
      </c>
      <c r="F10" s="2">
        <v>0.08</v>
      </c>
      <c r="G10" s="2">
        <v>0.04</v>
      </c>
      <c r="H10" s="2">
        <v>0.5</v>
      </c>
      <c r="I10" s="2">
        <v>18</v>
      </c>
      <c r="J10" s="2">
        <v>60</v>
      </c>
    </row>
    <row r="11" spans="1:13" x14ac:dyDescent="0.2">
      <c r="A11" s="2">
        <v>9</v>
      </c>
      <c r="B11" s="2" t="s">
        <v>119</v>
      </c>
      <c r="C11" s="2" t="s">
        <v>120</v>
      </c>
      <c r="D11" s="2">
        <v>-0.08</v>
      </c>
      <c r="E11" s="2">
        <v>0.04</v>
      </c>
      <c r="F11" s="2">
        <v>0.08</v>
      </c>
      <c r="G11" s="2">
        <v>0.12</v>
      </c>
      <c r="H11" s="2">
        <v>0.1</v>
      </c>
      <c r="I11" s="2">
        <v>28</v>
      </c>
      <c r="J11" s="2">
        <v>20</v>
      </c>
    </row>
    <row r="12" spans="1:13" x14ac:dyDescent="0.2">
      <c r="A12" s="2">
        <v>10</v>
      </c>
      <c r="B12" t="s">
        <v>121</v>
      </c>
      <c r="C12" t="s">
        <v>113</v>
      </c>
      <c r="D12">
        <v>-0.04</v>
      </c>
      <c r="E12">
        <v>0.08</v>
      </c>
      <c r="F12">
        <v>0.08</v>
      </c>
      <c r="G12">
        <v>0.08</v>
      </c>
      <c r="H12">
        <v>0.5</v>
      </c>
      <c r="I12">
        <v>24</v>
      </c>
      <c r="J12">
        <v>20</v>
      </c>
    </row>
    <row r="13" spans="1:13" x14ac:dyDescent="0.2">
      <c r="A13" s="2">
        <v>11</v>
      </c>
      <c r="B13" t="s">
        <v>122</v>
      </c>
      <c r="C13" t="s">
        <v>108</v>
      </c>
      <c r="D13">
        <v>-0.04</v>
      </c>
      <c r="E13">
        <v>0</v>
      </c>
      <c r="F13">
        <v>0</v>
      </c>
      <c r="G13">
        <v>0.04</v>
      </c>
      <c r="H13">
        <v>0.4</v>
      </c>
      <c r="I13">
        <v>31</v>
      </c>
      <c r="J13">
        <v>20</v>
      </c>
    </row>
    <row r="14" spans="1:13" x14ac:dyDescent="0.2">
      <c r="A14" s="2">
        <v>12</v>
      </c>
      <c r="B14" t="s">
        <v>123</v>
      </c>
      <c r="C14" t="s">
        <v>118</v>
      </c>
      <c r="D14">
        <v>0.12</v>
      </c>
      <c r="E14">
        <v>0.12</v>
      </c>
      <c r="F14">
        <v>0.12</v>
      </c>
      <c r="G14">
        <v>0.04</v>
      </c>
      <c r="H14">
        <v>0.6</v>
      </c>
      <c r="I14">
        <v>26</v>
      </c>
      <c r="J14">
        <v>20</v>
      </c>
    </row>
    <row r="15" spans="1:13" x14ac:dyDescent="0.2">
      <c r="A15" s="2">
        <v>13</v>
      </c>
      <c r="B15" t="s">
        <v>124</v>
      </c>
      <c r="C15" t="s">
        <v>125</v>
      </c>
      <c r="D15">
        <v>-0.08</v>
      </c>
      <c r="E15">
        <v>0.08</v>
      </c>
      <c r="F15">
        <v>0.08</v>
      </c>
      <c r="G15">
        <v>0.08</v>
      </c>
      <c r="H15">
        <v>0.2</v>
      </c>
      <c r="I15">
        <v>24</v>
      </c>
      <c r="J15">
        <v>20</v>
      </c>
    </row>
    <row r="16" spans="1:13" x14ac:dyDescent="0.2">
      <c r="A16" s="2">
        <v>14</v>
      </c>
      <c r="B16" t="s">
        <v>126</v>
      </c>
      <c r="C16" t="s">
        <v>118</v>
      </c>
      <c r="D16">
        <v>0.04</v>
      </c>
      <c r="E16">
        <v>0.04</v>
      </c>
      <c r="F16">
        <v>0.04</v>
      </c>
      <c r="G16">
        <v>0.04</v>
      </c>
      <c r="H16">
        <v>0.8</v>
      </c>
      <c r="I16">
        <v>18</v>
      </c>
      <c r="J16">
        <v>60</v>
      </c>
    </row>
    <row r="17" spans="1:10" x14ac:dyDescent="0.2">
      <c r="A17" s="2">
        <v>15</v>
      </c>
      <c r="B17" t="s">
        <v>127</v>
      </c>
      <c r="C17" t="s">
        <v>106</v>
      </c>
      <c r="D17">
        <v>0.16</v>
      </c>
      <c r="E17">
        <v>0.2</v>
      </c>
      <c r="F17">
        <v>0.2</v>
      </c>
      <c r="G17">
        <v>0.12</v>
      </c>
      <c r="H17">
        <v>0.2</v>
      </c>
      <c r="I17">
        <v>20</v>
      </c>
      <c r="J17">
        <v>20</v>
      </c>
    </row>
    <row r="18" spans="1:10" x14ac:dyDescent="0.2">
      <c r="A18" s="2">
        <v>16</v>
      </c>
      <c r="B18" t="s">
        <v>128</v>
      </c>
      <c r="C18" t="s">
        <v>106</v>
      </c>
      <c r="D18">
        <v>0.12</v>
      </c>
      <c r="E18">
        <v>0.12</v>
      </c>
      <c r="F18">
        <v>0.12</v>
      </c>
      <c r="G18">
        <v>0.08</v>
      </c>
      <c r="H18">
        <v>0.2</v>
      </c>
      <c r="I18">
        <v>27</v>
      </c>
      <c r="J18">
        <v>20</v>
      </c>
    </row>
    <row r="19" spans="1:10" x14ac:dyDescent="0.2">
      <c r="A19" s="2">
        <v>17</v>
      </c>
      <c r="B19" t="s">
        <v>129</v>
      </c>
      <c r="C19" t="s">
        <v>113</v>
      </c>
      <c r="D19">
        <v>-0.04</v>
      </c>
      <c r="E19">
        <v>0.08</v>
      </c>
      <c r="F19">
        <v>0.12</v>
      </c>
      <c r="G19">
        <v>0.12</v>
      </c>
      <c r="H19">
        <v>0.2</v>
      </c>
      <c r="I19">
        <v>32</v>
      </c>
      <c r="J19">
        <v>20</v>
      </c>
    </row>
    <row r="20" spans="1:10" x14ac:dyDescent="0.2">
      <c r="A20" s="2">
        <v>18</v>
      </c>
      <c r="B20" t="s">
        <v>130</v>
      </c>
      <c r="C20" t="s">
        <v>131</v>
      </c>
      <c r="D20">
        <v>0.04</v>
      </c>
      <c r="E20">
        <v>0.04</v>
      </c>
      <c r="F20">
        <v>0.04</v>
      </c>
      <c r="G20">
        <v>0.04</v>
      </c>
      <c r="H20">
        <v>0.5</v>
      </c>
      <c r="I20">
        <v>27</v>
      </c>
      <c r="J20">
        <v>20</v>
      </c>
    </row>
    <row r="21" spans="1:10" x14ac:dyDescent="0.2">
      <c r="A21" s="2">
        <v>19</v>
      </c>
      <c r="B21" t="s">
        <v>132</v>
      </c>
      <c r="C21" t="s">
        <v>118</v>
      </c>
      <c r="D21">
        <v>0.08</v>
      </c>
      <c r="E21">
        <v>0.08</v>
      </c>
      <c r="F21">
        <v>0.08</v>
      </c>
      <c r="G21">
        <v>0.08</v>
      </c>
      <c r="H21">
        <v>0.5</v>
      </c>
      <c r="I21">
        <v>23</v>
      </c>
      <c r="J21">
        <v>20</v>
      </c>
    </row>
    <row r="22" spans="1:10" x14ac:dyDescent="0.2">
      <c r="A22" s="2">
        <v>20</v>
      </c>
      <c r="B22" t="s">
        <v>133</v>
      </c>
      <c r="C22" t="s">
        <v>115</v>
      </c>
      <c r="D22">
        <v>0</v>
      </c>
      <c r="E22">
        <v>0.08</v>
      </c>
      <c r="F22">
        <v>0.08</v>
      </c>
      <c r="G22">
        <v>0.08</v>
      </c>
      <c r="H22">
        <v>0.5</v>
      </c>
      <c r="I22">
        <v>23</v>
      </c>
      <c r="J22">
        <v>20</v>
      </c>
    </row>
    <row r="23" spans="1:10" x14ac:dyDescent="0.2">
      <c r="A23" s="2">
        <v>21</v>
      </c>
      <c r="B23" t="s">
        <v>134</v>
      </c>
      <c r="C23" t="s">
        <v>113</v>
      </c>
      <c r="D23">
        <v>-0.04</v>
      </c>
      <c r="E23">
        <v>0.04</v>
      </c>
      <c r="F23">
        <v>0.04</v>
      </c>
      <c r="G23">
        <v>0.04</v>
      </c>
      <c r="H23">
        <v>0.6</v>
      </c>
      <c r="I23">
        <v>16</v>
      </c>
      <c r="J23">
        <v>60</v>
      </c>
    </row>
    <row r="24" spans="1:10" x14ac:dyDescent="0.2">
      <c r="A24" s="2">
        <v>22</v>
      </c>
      <c r="B24" t="s">
        <v>135</v>
      </c>
      <c r="C24" t="s">
        <v>136</v>
      </c>
      <c r="D24">
        <v>-0.04</v>
      </c>
      <c r="E24">
        <v>0.12</v>
      </c>
      <c r="F24">
        <v>0.12</v>
      </c>
      <c r="G24">
        <v>0.16</v>
      </c>
      <c r="H24">
        <v>0</v>
      </c>
      <c r="I24">
        <v>30</v>
      </c>
      <c r="J24">
        <v>20</v>
      </c>
    </row>
    <row r="25" spans="1:10" x14ac:dyDescent="0.2">
      <c r="A25" s="2">
        <v>23</v>
      </c>
      <c r="B25" t="s">
        <v>137</v>
      </c>
      <c r="C25" t="s">
        <v>115</v>
      </c>
      <c r="D25">
        <v>0.12</v>
      </c>
      <c r="E25">
        <v>0.08</v>
      </c>
      <c r="F25">
        <v>0.08</v>
      </c>
      <c r="G25">
        <v>0.04</v>
      </c>
      <c r="H25">
        <v>0.5</v>
      </c>
      <c r="I25">
        <v>33</v>
      </c>
      <c r="J25">
        <v>20</v>
      </c>
    </row>
    <row r="26" spans="1:10" x14ac:dyDescent="0.2">
      <c r="A26" s="2">
        <v>24</v>
      </c>
      <c r="B26" t="s">
        <v>138</v>
      </c>
      <c r="C26" t="s">
        <v>139</v>
      </c>
      <c r="D26">
        <v>0.08</v>
      </c>
      <c r="E26">
        <v>0.08</v>
      </c>
      <c r="F26">
        <v>0.08</v>
      </c>
      <c r="G26">
        <v>0.04</v>
      </c>
      <c r="H26">
        <v>0.1</v>
      </c>
      <c r="I26">
        <v>30</v>
      </c>
      <c r="J26">
        <v>20</v>
      </c>
    </row>
    <row r="27" spans="1:10" x14ac:dyDescent="0.2">
      <c r="A27" s="2">
        <v>25</v>
      </c>
      <c r="B27" t="s">
        <v>140</v>
      </c>
      <c r="C27" t="s">
        <v>141</v>
      </c>
      <c r="D27">
        <v>0.16</v>
      </c>
      <c r="E27">
        <v>0.16</v>
      </c>
      <c r="F27">
        <v>0.16</v>
      </c>
      <c r="G27">
        <v>0.08</v>
      </c>
      <c r="H27">
        <v>0.2</v>
      </c>
      <c r="I27">
        <v>25</v>
      </c>
      <c r="J27">
        <v>20</v>
      </c>
    </row>
    <row r="28" spans="1:10" x14ac:dyDescent="0.2">
      <c r="A28" s="2">
        <v>26</v>
      </c>
      <c r="B28" t="s">
        <v>142</v>
      </c>
      <c r="C28" t="s">
        <v>115</v>
      </c>
      <c r="D28">
        <v>0.04</v>
      </c>
      <c r="E28">
        <v>0.08</v>
      </c>
      <c r="F28">
        <v>0.08</v>
      </c>
      <c r="G28">
        <v>0.08</v>
      </c>
      <c r="H28">
        <v>0.8</v>
      </c>
      <c r="I28">
        <v>22</v>
      </c>
      <c r="J28">
        <v>20</v>
      </c>
    </row>
    <row r="29" spans="1:10" x14ac:dyDescent="0.2">
      <c r="A29" s="2">
        <v>27</v>
      </c>
      <c r="B29" t="s">
        <v>143</v>
      </c>
      <c r="C29" t="s">
        <v>108</v>
      </c>
      <c r="D29">
        <v>0.03</v>
      </c>
      <c r="E29">
        <v>0.03</v>
      </c>
      <c r="F29">
        <v>0.03</v>
      </c>
      <c r="G29">
        <v>0.05</v>
      </c>
      <c r="H29">
        <v>0.45</v>
      </c>
      <c r="I29">
        <v>36</v>
      </c>
      <c r="J29">
        <v>17.5</v>
      </c>
    </row>
    <row r="30" spans="1:10" x14ac:dyDescent="0.2">
      <c r="A30" s="2">
        <v>28</v>
      </c>
      <c r="B30" t="s">
        <v>144</v>
      </c>
      <c r="C30" t="s">
        <v>131</v>
      </c>
      <c r="D30">
        <v>6.6666666666666666E-2</v>
      </c>
      <c r="E30">
        <v>6.6666666666666666E-2</v>
      </c>
      <c r="F30">
        <v>6.6666666666666666E-2</v>
      </c>
      <c r="G30">
        <v>6.6666666666666666E-2</v>
      </c>
      <c r="H30">
        <v>0.4</v>
      </c>
      <c r="I30">
        <v>28</v>
      </c>
      <c r="J30">
        <v>20</v>
      </c>
    </row>
    <row r="31" spans="1:10" x14ac:dyDescent="0.2">
      <c r="A31" s="2">
        <v>29</v>
      </c>
      <c r="B31" t="s">
        <v>145</v>
      </c>
      <c r="C31" t="s">
        <v>118</v>
      </c>
      <c r="D31">
        <v>2.6666666666666668E-2</v>
      </c>
      <c r="E31">
        <v>6.3333333333333339E-2</v>
      </c>
      <c r="F31">
        <v>6.6666666666666666E-2</v>
      </c>
      <c r="G31">
        <v>7.0000000000000007E-2</v>
      </c>
      <c r="H31">
        <v>0.56666666666666676</v>
      </c>
      <c r="I31">
        <v>27.083333333333332</v>
      </c>
      <c r="J31">
        <v>25</v>
      </c>
    </row>
    <row r="32" spans="1:10" x14ac:dyDescent="0.2">
      <c r="A32" s="2">
        <v>30</v>
      </c>
      <c r="B32" t="s">
        <v>146</v>
      </c>
      <c r="C32" t="s">
        <v>125</v>
      </c>
      <c r="D32">
        <v>-0.04</v>
      </c>
      <c r="E32">
        <v>9.3333333333333338E-2</v>
      </c>
      <c r="F32">
        <v>0.12</v>
      </c>
      <c r="G32">
        <v>0.1466666666666667</v>
      </c>
      <c r="H32">
        <v>0.26666666666666666</v>
      </c>
      <c r="I32">
        <v>20.233333333333334</v>
      </c>
      <c r="J32">
        <v>13.333333333333334</v>
      </c>
    </row>
    <row r="33" spans="1:10" x14ac:dyDescent="0.2">
      <c r="A33" s="2">
        <v>31</v>
      </c>
      <c r="B33" t="s">
        <v>147</v>
      </c>
      <c r="C33" t="s">
        <v>113</v>
      </c>
      <c r="D33">
        <v>-6.3157894736842121E-3</v>
      </c>
      <c r="E33">
        <v>8.9122807017543867E-2</v>
      </c>
      <c r="F33">
        <v>0.11157894736842108</v>
      </c>
      <c r="G33">
        <v>0.11298245614035089</v>
      </c>
      <c r="H33">
        <v>0.38245614035087722</v>
      </c>
      <c r="I33">
        <v>26.733333333333334</v>
      </c>
      <c r="J33">
        <v>21.754385964912284</v>
      </c>
    </row>
    <row r="34" spans="1:10" x14ac:dyDescent="0.2">
      <c r="A34" s="2">
        <v>32</v>
      </c>
      <c r="B34" t="s">
        <v>148</v>
      </c>
      <c r="C34" t="s">
        <v>149</v>
      </c>
      <c r="D34">
        <v>0.05</v>
      </c>
      <c r="E34">
        <v>0.02</v>
      </c>
      <c r="F34">
        <v>0.02</v>
      </c>
      <c r="G34">
        <v>0.04</v>
      </c>
      <c r="H34">
        <v>0.27500000000000002</v>
      </c>
      <c r="I34">
        <v>34</v>
      </c>
      <c r="J34">
        <v>20</v>
      </c>
    </row>
    <row r="35" spans="1:10" x14ac:dyDescent="0.2">
      <c r="A35" s="2">
        <v>33</v>
      </c>
      <c r="B35" t="s">
        <v>150</v>
      </c>
      <c r="C35" t="s">
        <v>151</v>
      </c>
      <c r="D35">
        <v>-2.6666666666666668E-2</v>
      </c>
      <c r="E35">
        <v>0.04</v>
      </c>
      <c r="F35">
        <v>0.08</v>
      </c>
      <c r="G35">
        <v>9.3333333333333338E-2</v>
      </c>
      <c r="H35">
        <v>0.3</v>
      </c>
      <c r="I35">
        <v>25</v>
      </c>
      <c r="J35">
        <v>33.333333333333336</v>
      </c>
    </row>
    <row r="36" spans="1:10" x14ac:dyDescent="0.2">
      <c r="A36" s="2">
        <v>34</v>
      </c>
      <c r="B36" t="s">
        <v>152</v>
      </c>
      <c r="C36" t="s">
        <v>141</v>
      </c>
      <c r="D36">
        <v>0.01</v>
      </c>
      <c r="E36">
        <v>0.11</v>
      </c>
      <c r="F36">
        <v>0.12</v>
      </c>
      <c r="G36">
        <v>0.09</v>
      </c>
      <c r="H36">
        <v>0.27500000000000002</v>
      </c>
      <c r="I36">
        <v>28.75</v>
      </c>
      <c r="J36">
        <v>17.5</v>
      </c>
    </row>
    <row r="37" spans="1:10" x14ac:dyDescent="0.2">
      <c r="A37" s="2">
        <v>35</v>
      </c>
      <c r="B37" t="s">
        <v>153</v>
      </c>
      <c r="C37" t="s">
        <v>106</v>
      </c>
      <c r="D37">
        <v>1.7142857142857144E-2</v>
      </c>
      <c r="E37">
        <v>0.10476190476190479</v>
      </c>
      <c r="F37">
        <v>0.1142857142857143</v>
      </c>
      <c r="G37">
        <v>0.11238095238095241</v>
      </c>
      <c r="H37">
        <v>0.31428571428571433</v>
      </c>
      <c r="I37">
        <v>28.857142857142858</v>
      </c>
      <c r="J37">
        <v>21.428571428571427</v>
      </c>
    </row>
    <row r="38" spans="1:10" x14ac:dyDescent="0.2">
      <c r="A38" s="2">
        <v>36</v>
      </c>
      <c r="B38" t="s">
        <v>154</v>
      </c>
      <c r="C38" t="s">
        <v>115</v>
      </c>
      <c r="D38">
        <v>1.2500000000000001E-2</v>
      </c>
      <c r="E38">
        <v>7.4999999999999997E-2</v>
      </c>
      <c r="F38">
        <v>7.7499999999999999E-2</v>
      </c>
      <c r="G38">
        <v>8.2500000000000004E-2</v>
      </c>
      <c r="H38">
        <v>0.46250000000000002</v>
      </c>
      <c r="I38">
        <v>26.418749999999999</v>
      </c>
      <c r="J38">
        <v>18.75</v>
      </c>
    </row>
    <row r="39" spans="1:10" x14ac:dyDescent="0.2">
      <c r="A39" s="2">
        <v>37</v>
      </c>
      <c r="B39" t="s">
        <v>155</v>
      </c>
      <c r="C39" t="s">
        <v>156</v>
      </c>
      <c r="D39">
        <v>-0.08</v>
      </c>
      <c r="E39">
        <v>0.04</v>
      </c>
      <c r="F39">
        <v>0.12</v>
      </c>
      <c r="G39">
        <v>0.12</v>
      </c>
      <c r="H39">
        <v>0.7</v>
      </c>
      <c r="I39">
        <v>23</v>
      </c>
      <c r="J39">
        <v>20</v>
      </c>
    </row>
    <row r="40" spans="1:10" x14ac:dyDescent="0.2">
      <c r="A40" s="2">
        <v>38</v>
      </c>
      <c r="B40" t="s">
        <v>157</v>
      </c>
      <c r="C40" t="s">
        <v>125</v>
      </c>
      <c r="D40">
        <v>-0.04</v>
      </c>
      <c r="E40">
        <v>0.12</v>
      </c>
      <c r="F40">
        <v>0.2</v>
      </c>
      <c r="G40">
        <v>0.2</v>
      </c>
      <c r="H40">
        <v>0.3</v>
      </c>
      <c r="I40">
        <v>33</v>
      </c>
      <c r="J40">
        <v>10</v>
      </c>
    </row>
    <row r="41" spans="1:10" x14ac:dyDescent="0.2">
      <c r="A41" s="2">
        <v>39</v>
      </c>
      <c r="B41" t="s">
        <v>158</v>
      </c>
      <c r="C41" t="s">
        <v>131</v>
      </c>
      <c r="D41">
        <v>0.08</v>
      </c>
      <c r="E41">
        <v>0.08</v>
      </c>
      <c r="F41">
        <v>0.08</v>
      </c>
      <c r="G41">
        <v>0.04</v>
      </c>
      <c r="H41">
        <v>0.5</v>
      </c>
      <c r="I41">
        <v>27</v>
      </c>
      <c r="J41">
        <v>20</v>
      </c>
    </row>
    <row r="42" spans="1:10" x14ac:dyDescent="0.2">
      <c r="A42" s="2">
        <v>40</v>
      </c>
      <c r="B42" t="s">
        <v>159</v>
      </c>
      <c r="C42" t="s">
        <v>151</v>
      </c>
      <c r="D42">
        <v>0.04</v>
      </c>
      <c r="E42">
        <v>0.04</v>
      </c>
      <c r="F42">
        <v>0.08</v>
      </c>
      <c r="G42">
        <v>0.08</v>
      </c>
      <c r="H42">
        <v>0.2</v>
      </c>
      <c r="I42">
        <v>36</v>
      </c>
      <c r="J42">
        <v>20</v>
      </c>
    </row>
    <row r="43" spans="1:10" x14ac:dyDescent="0.2">
      <c r="A43" s="2">
        <v>41</v>
      </c>
      <c r="B43" t="s">
        <v>160</v>
      </c>
      <c r="C43" t="s">
        <v>131</v>
      </c>
      <c r="D43">
        <v>0.08</v>
      </c>
      <c r="E43">
        <v>0.08</v>
      </c>
      <c r="F43">
        <v>0.08</v>
      </c>
      <c r="G43">
        <v>0.12</v>
      </c>
      <c r="H43">
        <v>0.2</v>
      </c>
      <c r="I43">
        <v>30</v>
      </c>
      <c r="J43">
        <v>20</v>
      </c>
    </row>
    <row r="44" spans="1:10" x14ac:dyDescent="0.2">
      <c r="A44" s="2">
        <v>42</v>
      </c>
      <c r="B44" t="s">
        <v>161</v>
      </c>
      <c r="C44" t="s">
        <v>151</v>
      </c>
      <c r="D44">
        <v>-0.04</v>
      </c>
      <c r="E44">
        <v>0.04</v>
      </c>
      <c r="F44">
        <v>0.08</v>
      </c>
      <c r="G44">
        <v>0.08</v>
      </c>
      <c r="H44">
        <v>0.5</v>
      </c>
      <c r="I44">
        <v>22</v>
      </c>
      <c r="J44">
        <v>20</v>
      </c>
    </row>
    <row r="45" spans="1:10" x14ac:dyDescent="0.2">
      <c r="A45" s="2">
        <v>43</v>
      </c>
      <c r="B45" t="s">
        <v>162</v>
      </c>
      <c r="C45" t="s">
        <v>106</v>
      </c>
      <c r="D45">
        <v>-0.04</v>
      </c>
      <c r="E45">
        <v>0.12</v>
      </c>
      <c r="F45">
        <v>0.12</v>
      </c>
      <c r="G45">
        <v>0.2</v>
      </c>
      <c r="H45">
        <v>0</v>
      </c>
      <c r="I45">
        <v>35</v>
      </c>
      <c r="J45">
        <v>10</v>
      </c>
    </row>
    <row r="46" spans="1:10" x14ac:dyDescent="0.2">
      <c r="A46" s="2">
        <v>44</v>
      </c>
      <c r="B46" t="s">
        <v>163</v>
      </c>
      <c r="C46" t="s">
        <v>115</v>
      </c>
      <c r="D46">
        <v>0.08</v>
      </c>
      <c r="E46">
        <v>0.08</v>
      </c>
      <c r="F46">
        <v>0</v>
      </c>
      <c r="G46">
        <v>0.08</v>
      </c>
      <c r="H46">
        <v>0.5</v>
      </c>
      <c r="I46">
        <v>27</v>
      </c>
      <c r="J46">
        <v>20</v>
      </c>
    </row>
    <row r="47" spans="1:10" x14ac:dyDescent="0.2">
      <c r="A47" s="2">
        <v>45</v>
      </c>
      <c r="B47" t="s">
        <v>164</v>
      </c>
      <c r="C47" t="s">
        <v>106</v>
      </c>
      <c r="D47">
        <v>0</v>
      </c>
      <c r="E47">
        <v>0.08</v>
      </c>
      <c r="F47">
        <v>0.16</v>
      </c>
      <c r="G47">
        <v>0.2</v>
      </c>
      <c r="H47">
        <v>0.3</v>
      </c>
      <c r="I47">
        <v>28</v>
      </c>
      <c r="J47">
        <v>20</v>
      </c>
    </row>
    <row r="48" spans="1:10" x14ac:dyDescent="0.2">
      <c r="A48" s="2">
        <v>46</v>
      </c>
      <c r="B48" t="s">
        <v>165</v>
      </c>
      <c r="C48" t="s">
        <v>106</v>
      </c>
      <c r="D48">
        <v>-0.08</v>
      </c>
      <c r="E48">
        <v>0.08</v>
      </c>
      <c r="F48">
        <v>0.12</v>
      </c>
      <c r="G48">
        <v>0.12</v>
      </c>
      <c r="H48">
        <v>0.2</v>
      </c>
      <c r="I48">
        <v>25</v>
      </c>
      <c r="J48">
        <v>20</v>
      </c>
    </row>
    <row r="49" spans="1:10" x14ac:dyDescent="0.2">
      <c r="A49" s="2">
        <v>47</v>
      </c>
      <c r="B49" t="s">
        <v>166</v>
      </c>
      <c r="C49" t="s">
        <v>141</v>
      </c>
      <c r="D49">
        <v>-0.08</v>
      </c>
      <c r="E49">
        <v>0.08</v>
      </c>
      <c r="F49">
        <v>0.12</v>
      </c>
      <c r="G49">
        <v>0.08</v>
      </c>
      <c r="H49">
        <v>0.3</v>
      </c>
      <c r="I49">
        <v>25</v>
      </c>
      <c r="J49">
        <v>20</v>
      </c>
    </row>
    <row r="50" spans="1:10" x14ac:dyDescent="0.2">
      <c r="A50" s="2">
        <v>48</v>
      </c>
      <c r="B50" t="s">
        <v>167</v>
      </c>
      <c r="C50" t="s">
        <v>106</v>
      </c>
      <c r="D50">
        <v>-0.08</v>
      </c>
      <c r="E50">
        <v>0.08</v>
      </c>
      <c r="F50">
        <v>0.12</v>
      </c>
      <c r="G50">
        <v>0.12</v>
      </c>
      <c r="H50">
        <v>0.4</v>
      </c>
      <c r="I50">
        <v>35</v>
      </c>
      <c r="J50">
        <v>10</v>
      </c>
    </row>
    <row r="51" spans="1:10" x14ac:dyDescent="0.2">
      <c r="A51" s="2">
        <v>49</v>
      </c>
      <c r="B51" t="s">
        <v>168</v>
      </c>
      <c r="C51" t="s">
        <v>169</v>
      </c>
      <c r="D51">
        <v>0</v>
      </c>
      <c r="E51">
        <v>0</v>
      </c>
      <c r="F51">
        <v>0.04</v>
      </c>
      <c r="G51">
        <v>0.08</v>
      </c>
      <c r="H51">
        <v>0.6</v>
      </c>
      <c r="I51">
        <v>33</v>
      </c>
      <c r="J51">
        <v>10</v>
      </c>
    </row>
    <row r="52" spans="1:10" x14ac:dyDescent="0.2">
      <c r="A52" s="2">
        <v>50</v>
      </c>
      <c r="B52" t="s">
        <v>170</v>
      </c>
      <c r="C52" t="s">
        <v>149</v>
      </c>
      <c r="D52">
        <v>0.04</v>
      </c>
      <c r="E52">
        <v>0</v>
      </c>
      <c r="F52">
        <v>0</v>
      </c>
      <c r="G52">
        <v>0</v>
      </c>
      <c r="H52">
        <v>0.2</v>
      </c>
      <c r="I52">
        <v>37</v>
      </c>
      <c r="J52">
        <v>20</v>
      </c>
    </row>
    <row r="53" spans="1:10" x14ac:dyDescent="0.2">
      <c r="A53" s="2">
        <v>51</v>
      </c>
      <c r="B53" t="s">
        <v>171</v>
      </c>
      <c r="C53" t="s">
        <v>113</v>
      </c>
      <c r="D53">
        <v>0</v>
      </c>
      <c r="E53">
        <v>0.04</v>
      </c>
      <c r="F53">
        <v>0.08</v>
      </c>
      <c r="G53">
        <v>0.04</v>
      </c>
      <c r="H53">
        <v>0.4</v>
      </c>
      <c r="I53">
        <v>19</v>
      </c>
      <c r="J53">
        <v>20</v>
      </c>
    </row>
    <row r="54" spans="1:10" x14ac:dyDescent="0.2">
      <c r="A54" s="2">
        <v>52</v>
      </c>
      <c r="B54" t="s">
        <v>172</v>
      </c>
      <c r="C54" t="s">
        <v>173</v>
      </c>
      <c r="D54">
        <v>0</v>
      </c>
      <c r="E54">
        <v>0.04</v>
      </c>
      <c r="F54">
        <v>0.08</v>
      </c>
      <c r="G54">
        <v>0.2</v>
      </c>
      <c r="H54">
        <v>0.5</v>
      </c>
      <c r="I54">
        <v>29</v>
      </c>
      <c r="J54">
        <v>10</v>
      </c>
    </row>
    <row r="55" spans="1:10" x14ac:dyDescent="0.2">
      <c r="A55" s="2">
        <v>53</v>
      </c>
      <c r="B55" t="s">
        <v>174</v>
      </c>
      <c r="C55" t="s">
        <v>149</v>
      </c>
      <c r="D55">
        <v>0.04</v>
      </c>
      <c r="E55">
        <v>0</v>
      </c>
      <c r="F55">
        <v>0</v>
      </c>
      <c r="G55">
        <v>0.04</v>
      </c>
      <c r="H55">
        <v>0.1</v>
      </c>
      <c r="I55">
        <v>33</v>
      </c>
      <c r="J55">
        <v>20</v>
      </c>
    </row>
    <row r="56" spans="1:10" x14ac:dyDescent="0.2">
      <c r="A56" s="2">
        <v>54</v>
      </c>
      <c r="B56" t="s">
        <v>175</v>
      </c>
      <c r="C56" t="s">
        <v>113</v>
      </c>
      <c r="D56">
        <v>-0.04</v>
      </c>
      <c r="E56">
        <v>0.12</v>
      </c>
      <c r="F56">
        <v>0.12</v>
      </c>
      <c r="G56">
        <v>0.04</v>
      </c>
      <c r="H56">
        <v>0.4</v>
      </c>
      <c r="I56">
        <v>25</v>
      </c>
      <c r="J56">
        <v>20</v>
      </c>
    </row>
    <row r="57" spans="1:10" x14ac:dyDescent="0.2">
      <c r="A57" s="2">
        <v>55</v>
      </c>
      <c r="B57" t="s">
        <v>176</v>
      </c>
      <c r="C57" t="s">
        <v>177</v>
      </c>
      <c r="D57">
        <v>-0.08</v>
      </c>
      <c r="E57">
        <v>0</v>
      </c>
      <c r="F57">
        <v>0.08</v>
      </c>
      <c r="G57">
        <v>0.12</v>
      </c>
      <c r="H57">
        <v>0.7</v>
      </c>
      <c r="I57">
        <v>23</v>
      </c>
      <c r="J57">
        <v>20</v>
      </c>
    </row>
    <row r="58" spans="1:10" x14ac:dyDescent="0.2">
      <c r="A58" s="2">
        <v>56</v>
      </c>
      <c r="B58" t="s">
        <v>178</v>
      </c>
      <c r="C58" t="s">
        <v>179</v>
      </c>
      <c r="D58">
        <v>-0.04</v>
      </c>
      <c r="E58">
        <v>0.04</v>
      </c>
      <c r="F58">
        <v>0.08</v>
      </c>
      <c r="G58">
        <v>0.08</v>
      </c>
      <c r="H58">
        <v>0.4</v>
      </c>
      <c r="I58">
        <v>20</v>
      </c>
      <c r="J58">
        <v>20</v>
      </c>
    </row>
    <row r="59" spans="1:10" x14ac:dyDescent="0.2">
      <c r="A59" s="2">
        <v>57</v>
      </c>
      <c r="B59" t="s">
        <v>180</v>
      </c>
      <c r="C59" t="s">
        <v>106</v>
      </c>
      <c r="D59">
        <v>0.08</v>
      </c>
      <c r="E59">
        <v>0.12</v>
      </c>
      <c r="F59">
        <v>0.12</v>
      </c>
      <c r="G59">
        <v>0.12</v>
      </c>
      <c r="H59">
        <v>0.2</v>
      </c>
      <c r="I59">
        <v>27</v>
      </c>
      <c r="J59">
        <v>20</v>
      </c>
    </row>
    <row r="60" spans="1:10" x14ac:dyDescent="0.2">
      <c r="A60" s="2">
        <v>58</v>
      </c>
      <c r="B60" t="s">
        <v>181</v>
      </c>
      <c r="C60" t="s">
        <v>106</v>
      </c>
      <c r="D60">
        <v>-0.08</v>
      </c>
      <c r="E60">
        <v>0.08</v>
      </c>
      <c r="F60">
        <v>0.08</v>
      </c>
      <c r="G60">
        <v>0.08</v>
      </c>
      <c r="H60">
        <v>0.4</v>
      </c>
      <c r="I60">
        <v>28</v>
      </c>
      <c r="J60">
        <v>20</v>
      </c>
    </row>
    <row r="61" spans="1:10" x14ac:dyDescent="0.2">
      <c r="A61" s="2">
        <v>59</v>
      </c>
      <c r="B61" t="s">
        <v>182</v>
      </c>
      <c r="C61" t="s">
        <v>179</v>
      </c>
      <c r="D61">
        <v>0.04</v>
      </c>
      <c r="E61">
        <v>0.2</v>
      </c>
      <c r="F61">
        <v>0.2</v>
      </c>
      <c r="G61">
        <v>0.2</v>
      </c>
      <c r="H61">
        <v>0.5</v>
      </c>
      <c r="I61">
        <v>35</v>
      </c>
      <c r="J61">
        <v>10</v>
      </c>
    </row>
    <row r="62" spans="1:10" x14ac:dyDescent="0.2">
      <c r="A62" s="2">
        <v>60</v>
      </c>
      <c r="B62" t="s">
        <v>183</v>
      </c>
      <c r="C62" t="s">
        <v>118</v>
      </c>
      <c r="D62">
        <v>0</v>
      </c>
      <c r="E62">
        <v>0.12</v>
      </c>
      <c r="F62">
        <v>0.12</v>
      </c>
      <c r="G62">
        <v>0.04</v>
      </c>
      <c r="H62">
        <v>0.6</v>
      </c>
      <c r="I62">
        <v>23</v>
      </c>
      <c r="J62">
        <v>20</v>
      </c>
    </row>
    <row r="63" spans="1:10" x14ac:dyDescent="0.2">
      <c r="A63" s="2">
        <v>61</v>
      </c>
      <c r="B63" t="s">
        <v>184</v>
      </c>
      <c r="C63" t="s">
        <v>118</v>
      </c>
      <c r="D63">
        <v>-0.04</v>
      </c>
      <c r="E63">
        <v>0</v>
      </c>
      <c r="F63">
        <v>0.04</v>
      </c>
      <c r="G63">
        <v>0.12</v>
      </c>
      <c r="H63">
        <v>1.2</v>
      </c>
      <c r="I63">
        <v>43</v>
      </c>
      <c r="J63">
        <v>10</v>
      </c>
    </row>
    <row r="64" spans="1:10" x14ac:dyDescent="0.2">
      <c r="A64" s="2">
        <v>62</v>
      </c>
      <c r="B64" t="s">
        <v>185</v>
      </c>
      <c r="C64" t="s">
        <v>141</v>
      </c>
      <c r="D64">
        <v>0.04</v>
      </c>
      <c r="E64">
        <v>0.12</v>
      </c>
      <c r="F64">
        <v>0.12</v>
      </c>
      <c r="G64">
        <v>0.16</v>
      </c>
      <c r="H64">
        <v>0.3</v>
      </c>
      <c r="I64">
        <v>42</v>
      </c>
      <c r="J64">
        <v>10</v>
      </c>
    </row>
    <row r="65" spans="1:10" x14ac:dyDescent="0.2">
      <c r="A65" s="2">
        <v>63</v>
      </c>
      <c r="B65" t="s">
        <v>186</v>
      </c>
      <c r="C65" t="s">
        <v>149</v>
      </c>
      <c r="D65">
        <v>0.04</v>
      </c>
      <c r="E65">
        <v>0.04</v>
      </c>
      <c r="F65">
        <v>0.04</v>
      </c>
      <c r="G65">
        <v>0.08</v>
      </c>
      <c r="H65">
        <v>0.6</v>
      </c>
      <c r="I65">
        <v>30</v>
      </c>
      <c r="J65">
        <v>20</v>
      </c>
    </row>
    <row r="66" spans="1:10" x14ac:dyDescent="0.2">
      <c r="A66" s="2">
        <v>64</v>
      </c>
      <c r="B66" t="s">
        <v>187</v>
      </c>
      <c r="C66" t="s">
        <v>118</v>
      </c>
      <c r="D66">
        <v>0.04</v>
      </c>
      <c r="E66">
        <v>0.04</v>
      </c>
      <c r="F66">
        <v>0.04</v>
      </c>
      <c r="G66">
        <v>0.08</v>
      </c>
      <c r="H66">
        <v>0.7</v>
      </c>
      <c r="I66">
        <v>21</v>
      </c>
      <c r="J66">
        <v>20</v>
      </c>
    </row>
    <row r="67" spans="1:10" x14ac:dyDescent="0.2">
      <c r="A67" s="2">
        <v>65</v>
      </c>
      <c r="B67" t="s">
        <v>188</v>
      </c>
      <c r="C67" t="s">
        <v>115</v>
      </c>
      <c r="D67">
        <v>-0.04</v>
      </c>
      <c r="E67">
        <v>0.04</v>
      </c>
      <c r="F67">
        <v>0.04</v>
      </c>
      <c r="G67">
        <v>0.08</v>
      </c>
      <c r="H67">
        <v>0.7</v>
      </c>
      <c r="I67">
        <v>21</v>
      </c>
      <c r="J67">
        <v>20</v>
      </c>
    </row>
    <row r="68" spans="1:10" x14ac:dyDescent="0.2">
      <c r="A68" s="2">
        <v>66</v>
      </c>
      <c r="B68" t="s">
        <v>189</v>
      </c>
      <c r="C68" t="s">
        <v>106</v>
      </c>
      <c r="D68">
        <v>-0.08</v>
      </c>
      <c r="E68">
        <v>0.12</v>
      </c>
      <c r="F68">
        <v>0.12</v>
      </c>
      <c r="G68">
        <v>0.08</v>
      </c>
      <c r="H68">
        <v>0.3</v>
      </c>
      <c r="I68">
        <v>41</v>
      </c>
      <c r="J68">
        <v>10</v>
      </c>
    </row>
    <row r="69" spans="1:10" x14ac:dyDescent="0.2">
      <c r="A69" s="2">
        <v>67</v>
      </c>
      <c r="B69" t="s">
        <v>190</v>
      </c>
      <c r="C69" t="s">
        <v>106</v>
      </c>
      <c r="D69">
        <v>0.08</v>
      </c>
      <c r="E69">
        <v>0.12</v>
      </c>
      <c r="F69">
        <v>0.16</v>
      </c>
      <c r="G69">
        <v>0.04</v>
      </c>
      <c r="H69">
        <v>0.4</v>
      </c>
      <c r="I69">
        <v>19</v>
      </c>
      <c r="J69">
        <v>60</v>
      </c>
    </row>
    <row r="70" spans="1:10" x14ac:dyDescent="0.2">
      <c r="A70" s="2">
        <v>68</v>
      </c>
      <c r="B70" t="s">
        <v>191</v>
      </c>
      <c r="C70" t="s">
        <v>113</v>
      </c>
      <c r="D70">
        <v>-0.08</v>
      </c>
      <c r="E70">
        <v>0.04</v>
      </c>
      <c r="F70">
        <v>0.12</v>
      </c>
      <c r="G70">
        <v>0.08</v>
      </c>
      <c r="H70">
        <v>0.3</v>
      </c>
      <c r="I70">
        <v>25</v>
      </c>
      <c r="J70">
        <v>20</v>
      </c>
    </row>
    <row r="71" spans="1:10" x14ac:dyDescent="0.2">
      <c r="A71" s="2">
        <v>69</v>
      </c>
      <c r="B71" t="s">
        <v>192</v>
      </c>
      <c r="C71" t="s">
        <v>141</v>
      </c>
      <c r="D71">
        <v>-0.08</v>
      </c>
      <c r="E71">
        <v>0.08</v>
      </c>
      <c r="F71">
        <v>0.08</v>
      </c>
      <c r="G71">
        <v>0.04</v>
      </c>
      <c r="H71">
        <v>0.3</v>
      </c>
      <c r="I71">
        <v>23</v>
      </c>
      <c r="J71">
        <v>20</v>
      </c>
    </row>
    <row r="72" spans="1:10" x14ac:dyDescent="0.2">
      <c r="A72" s="2">
        <v>70</v>
      </c>
      <c r="B72" t="s">
        <v>193</v>
      </c>
      <c r="C72" t="s">
        <v>115</v>
      </c>
      <c r="D72">
        <v>0</v>
      </c>
      <c r="E72">
        <v>0.08</v>
      </c>
      <c r="F72">
        <v>0.08</v>
      </c>
      <c r="G72">
        <v>0.08</v>
      </c>
      <c r="H72">
        <v>0.4</v>
      </c>
      <c r="I72">
        <v>22</v>
      </c>
      <c r="J72">
        <v>20</v>
      </c>
    </row>
    <row r="73" spans="1:10" x14ac:dyDescent="0.2">
      <c r="A73" s="2">
        <v>71</v>
      </c>
      <c r="B73" t="s">
        <v>194</v>
      </c>
      <c r="C73" t="s">
        <v>195</v>
      </c>
      <c r="D73">
        <v>0</v>
      </c>
      <c r="E73">
        <v>0</v>
      </c>
      <c r="F73">
        <v>0</v>
      </c>
      <c r="G73">
        <v>0.04</v>
      </c>
      <c r="H73">
        <v>0.3</v>
      </c>
      <c r="I73">
        <v>55</v>
      </c>
      <c r="J73">
        <v>20</v>
      </c>
    </row>
    <row r="74" spans="1:10" x14ac:dyDescent="0.2">
      <c r="A74" s="2">
        <v>72</v>
      </c>
      <c r="B74" t="s">
        <v>196</v>
      </c>
      <c r="C74" t="s">
        <v>106</v>
      </c>
      <c r="D74">
        <v>-0.04</v>
      </c>
      <c r="E74">
        <v>0.12</v>
      </c>
      <c r="F74">
        <v>0.16</v>
      </c>
      <c r="G74">
        <v>0.16</v>
      </c>
      <c r="H74">
        <v>0.2</v>
      </c>
      <c r="I74">
        <v>31</v>
      </c>
      <c r="J74">
        <v>20</v>
      </c>
    </row>
    <row r="75" spans="1:10" x14ac:dyDescent="0.2">
      <c r="A75" s="2">
        <v>73</v>
      </c>
      <c r="B75" t="s">
        <v>197</v>
      </c>
      <c r="C75" t="s">
        <v>106</v>
      </c>
      <c r="D75">
        <v>0</v>
      </c>
      <c r="E75">
        <v>0.2</v>
      </c>
      <c r="F75">
        <v>0.2</v>
      </c>
      <c r="G75">
        <v>0.2</v>
      </c>
      <c r="H75">
        <v>0.2</v>
      </c>
      <c r="I75">
        <v>27</v>
      </c>
      <c r="J75">
        <v>20</v>
      </c>
    </row>
    <row r="76" spans="1:10" x14ac:dyDescent="0.2">
      <c r="A76" s="2">
        <v>74</v>
      </c>
      <c r="B76" t="s">
        <v>198</v>
      </c>
      <c r="C76" t="s">
        <v>151</v>
      </c>
      <c r="D76">
        <v>-0.08</v>
      </c>
      <c r="E76">
        <v>0.04</v>
      </c>
      <c r="F76">
        <v>0.08</v>
      </c>
      <c r="G76">
        <v>0.12</v>
      </c>
      <c r="H76">
        <v>0.2</v>
      </c>
      <c r="I76">
        <v>17</v>
      </c>
      <c r="J76">
        <v>60</v>
      </c>
    </row>
    <row r="77" spans="1:10" x14ac:dyDescent="0.2">
      <c r="A77" s="2">
        <v>75</v>
      </c>
      <c r="B77" t="s">
        <v>199</v>
      </c>
      <c r="C77" t="s">
        <v>106</v>
      </c>
      <c r="D77">
        <v>0.04</v>
      </c>
      <c r="E77">
        <v>0.08</v>
      </c>
      <c r="F77">
        <v>0.08</v>
      </c>
      <c r="G77">
        <v>0.08</v>
      </c>
      <c r="H77">
        <v>0.3</v>
      </c>
      <c r="I77">
        <v>31</v>
      </c>
      <c r="J77">
        <v>20</v>
      </c>
    </row>
    <row r="78" spans="1:10" x14ac:dyDescent="0.2">
      <c r="A78" s="2">
        <v>76</v>
      </c>
      <c r="B78" t="s">
        <v>200</v>
      </c>
      <c r="C78" t="s">
        <v>201</v>
      </c>
      <c r="D78">
        <v>-0.08</v>
      </c>
      <c r="E78">
        <v>0</v>
      </c>
      <c r="F78">
        <v>0.04</v>
      </c>
      <c r="G78">
        <v>0.08</v>
      </c>
      <c r="H78">
        <v>0.3</v>
      </c>
      <c r="I78">
        <v>31</v>
      </c>
      <c r="J78">
        <v>20</v>
      </c>
    </row>
    <row r="79" spans="1:10" x14ac:dyDescent="0.2">
      <c r="A79" s="2">
        <v>77</v>
      </c>
      <c r="B79" t="s">
        <v>202</v>
      </c>
      <c r="C79" t="s">
        <v>115</v>
      </c>
      <c r="D79">
        <v>0</v>
      </c>
      <c r="E79">
        <v>0.2</v>
      </c>
      <c r="F79">
        <v>0.2</v>
      </c>
      <c r="G79">
        <v>0.12</v>
      </c>
      <c r="H79">
        <v>0.3</v>
      </c>
      <c r="I79">
        <v>24</v>
      </c>
      <c r="J79">
        <v>20</v>
      </c>
    </row>
    <row r="80" spans="1:10" x14ac:dyDescent="0.2">
      <c r="A80" s="2">
        <v>78</v>
      </c>
      <c r="B80" t="s">
        <v>203</v>
      </c>
      <c r="C80" t="s">
        <v>204</v>
      </c>
      <c r="D80">
        <v>-0.04</v>
      </c>
      <c r="E80">
        <v>0.08</v>
      </c>
      <c r="F80">
        <v>0.08</v>
      </c>
      <c r="G80">
        <v>0.12</v>
      </c>
      <c r="H80">
        <v>0.6</v>
      </c>
      <c r="I80">
        <v>33</v>
      </c>
      <c r="J80">
        <v>10</v>
      </c>
    </row>
    <row r="81" spans="1:10" x14ac:dyDescent="0.2">
      <c r="A81" s="2">
        <v>79</v>
      </c>
      <c r="B81" t="s">
        <v>205</v>
      </c>
      <c r="C81" t="s">
        <v>106</v>
      </c>
      <c r="D81">
        <v>0</v>
      </c>
      <c r="E81">
        <v>0.08</v>
      </c>
      <c r="F81">
        <v>0.08</v>
      </c>
      <c r="G81">
        <v>0.16</v>
      </c>
      <c r="H81">
        <v>0.4</v>
      </c>
      <c r="I81">
        <v>26</v>
      </c>
      <c r="J81">
        <v>20</v>
      </c>
    </row>
    <row r="82" spans="1:10" x14ac:dyDescent="0.2">
      <c r="A82" s="2">
        <v>80</v>
      </c>
      <c r="B82" t="s">
        <v>206</v>
      </c>
      <c r="C82" t="s">
        <v>115</v>
      </c>
      <c r="D82">
        <v>-0.08</v>
      </c>
      <c r="E82">
        <v>0.04</v>
      </c>
      <c r="F82">
        <v>0.04</v>
      </c>
      <c r="G82">
        <v>0.08</v>
      </c>
      <c r="H82">
        <v>0.4</v>
      </c>
      <c r="I82">
        <v>3.7</v>
      </c>
      <c r="J82">
        <v>10</v>
      </c>
    </row>
    <row r="83" spans="1:10" x14ac:dyDescent="0.2">
      <c r="A83" s="2">
        <v>81</v>
      </c>
      <c r="B83" t="s">
        <v>207</v>
      </c>
      <c r="C83" t="s">
        <v>106</v>
      </c>
      <c r="D83">
        <v>-0.08</v>
      </c>
      <c r="E83">
        <v>0.04</v>
      </c>
      <c r="F83">
        <v>0.04</v>
      </c>
      <c r="G83">
        <v>0</v>
      </c>
      <c r="H83">
        <v>0.4</v>
      </c>
      <c r="I83">
        <v>24</v>
      </c>
      <c r="J83">
        <v>20</v>
      </c>
    </row>
    <row r="84" spans="1:10" x14ac:dyDescent="0.2">
      <c r="A84" s="2">
        <v>82</v>
      </c>
      <c r="B84" t="s">
        <v>208</v>
      </c>
      <c r="C84" t="s">
        <v>115</v>
      </c>
      <c r="D84">
        <v>-0.08</v>
      </c>
      <c r="E84">
        <v>0.12</v>
      </c>
      <c r="F84">
        <v>0.12</v>
      </c>
      <c r="G84">
        <v>0.12</v>
      </c>
      <c r="H84">
        <v>0.4</v>
      </c>
      <c r="I84">
        <v>24</v>
      </c>
      <c r="J84">
        <v>20</v>
      </c>
    </row>
    <row r="85" spans="1:10" x14ac:dyDescent="0.2">
      <c r="A85" s="2">
        <v>83</v>
      </c>
      <c r="B85" t="s">
        <v>209</v>
      </c>
      <c r="C85" t="s">
        <v>113</v>
      </c>
      <c r="D85">
        <v>0.12</v>
      </c>
      <c r="E85">
        <v>0.12</v>
      </c>
      <c r="F85">
        <v>0.16</v>
      </c>
      <c r="G85">
        <v>0.2</v>
      </c>
      <c r="H85">
        <v>0.7</v>
      </c>
      <c r="I85">
        <v>44</v>
      </c>
      <c r="J85">
        <v>10</v>
      </c>
    </row>
    <row r="86" spans="1:10" x14ac:dyDescent="0.2">
      <c r="A86" s="2">
        <v>84</v>
      </c>
      <c r="B86" t="s">
        <v>210</v>
      </c>
      <c r="C86" t="s">
        <v>113</v>
      </c>
      <c r="D86">
        <v>0.12</v>
      </c>
      <c r="E86">
        <v>0.2</v>
      </c>
      <c r="F86">
        <v>0.2</v>
      </c>
      <c r="G86">
        <v>0.12</v>
      </c>
      <c r="H86">
        <v>0.2</v>
      </c>
      <c r="I86">
        <v>50</v>
      </c>
      <c r="J86">
        <v>20</v>
      </c>
    </row>
    <row r="87" spans="1:10" x14ac:dyDescent="0.2">
      <c r="A87" s="2">
        <v>85</v>
      </c>
      <c r="B87" t="s">
        <v>211</v>
      </c>
      <c r="C87" t="s">
        <v>113</v>
      </c>
      <c r="D87">
        <v>-0.04</v>
      </c>
      <c r="E87">
        <v>0.08</v>
      </c>
      <c r="F87">
        <v>0.08</v>
      </c>
      <c r="G87">
        <v>0.12</v>
      </c>
      <c r="H87">
        <v>0.4</v>
      </c>
      <c r="I87">
        <v>29</v>
      </c>
      <c r="J87">
        <v>20</v>
      </c>
    </row>
    <row r="88" spans="1:10" x14ac:dyDescent="0.2">
      <c r="A88" s="2">
        <v>86</v>
      </c>
      <c r="B88" t="s">
        <v>212</v>
      </c>
      <c r="C88" t="s">
        <v>125</v>
      </c>
      <c r="D88">
        <v>0</v>
      </c>
      <c r="E88">
        <v>0.08</v>
      </c>
      <c r="F88">
        <v>0.08</v>
      </c>
      <c r="G88">
        <v>0.16</v>
      </c>
      <c r="H88">
        <v>0.3</v>
      </c>
      <c r="I88">
        <v>3.7</v>
      </c>
      <c r="J88">
        <v>10</v>
      </c>
    </row>
    <row r="89" spans="1:10" x14ac:dyDescent="0.2">
      <c r="A89" s="2">
        <v>87</v>
      </c>
      <c r="B89" t="s">
        <v>213</v>
      </c>
      <c r="C89" t="s">
        <v>169</v>
      </c>
      <c r="D89">
        <v>-0.08</v>
      </c>
      <c r="E89">
        <v>0.08</v>
      </c>
      <c r="F89">
        <v>0.12</v>
      </c>
      <c r="G89">
        <v>0.16</v>
      </c>
      <c r="H89">
        <v>0.4</v>
      </c>
      <c r="I89">
        <v>29</v>
      </c>
      <c r="J89">
        <v>20</v>
      </c>
    </row>
    <row r="90" spans="1:10" x14ac:dyDescent="0.2">
      <c r="A90" s="2">
        <v>88</v>
      </c>
      <c r="B90" t="s">
        <v>214</v>
      </c>
      <c r="C90" t="s">
        <v>120</v>
      </c>
      <c r="D90">
        <v>-0.08</v>
      </c>
      <c r="E90">
        <v>0</v>
      </c>
      <c r="F90">
        <v>0</v>
      </c>
      <c r="G90">
        <v>0.08</v>
      </c>
      <c r="H90">
        <v>0.4</v>
      </c>
      <c r="I90">
        <v>42</v>
      </c>
      <c r="J90">
        <v>10</v>
      </c>
    </row>
    <row r="91" spans="1:10" x14ac:dyDescent="0.2">
      <c r="A91" s="2">
        <v>89</v>
      </c>
      <c r="B91" t="s">
        <v>215</v>
      </c>
      <c r="C91" t="s">
        <v>115</v>
      </c>
      <c r="D91">
        <v>0.08</v>
      </c>
      <c r="E91">
        <v>0.08</v>
      </c>
      <c r="F91">
        <v>0.12</v>
      </c>
      <c r="G91">
        <v>0.08</v>
      </c>
      <c r="H91">
        <v>0.5</v>
      </c>
      <c r="I91">
        <v>30</v>
      </c>
      <c r="J91">
        <v>20</v>
      </c>
    </row>
    <row r="92" spans="1:10" x14ac:dyDescent="0.2">
      <c r="A92" s="2">
        <v>90</v>
      </c>
      <c r="B92" t="s">
        <v>216</v>
      </c>
      <c r="C92" t="s">
        <v>113</v>
      </c>
      <c r="D92">
        <v>0</v>
      </c>
      <c r="E92">
        <v>0.04</v>
      </c>
      <c r="F92">
        <v>0.08</v>
      </c>
      <c r="G92">
        <v>0.08</v>
      </c>
      <c r="H92">
        <v>0.4</v>
      </c>
      <c r="I92">
        <v>26</v>
      </c>
      <c r="J92">
        <v>20</v>
      </c>
    </row>
    <row r="93" spans="1:10" x14ac:dyDescent="0.2">
      <c r="A93" s="2">
        <v>91</v>
      </c>
      <c r="B93" t="s">
        <v>217</v>
      </c>
      <c r="C93" t="s">
        <v>201</v>
      </c>
      <c r="D93">
        <v>0</v>
      </c>
      <c r="E93">
        <v>0.04</v>
      </c>
      <c r="F93">
        <v>0.08</v>
      </c>
      <c r="G93">
        <v>0.04</v>
      </c>
      <c r="H93">
        <v>0.2</v>
      </c>
      <c r="I93">
        <v>30</v>
      </c>
      <c r="J93">
        <v>20</v>
      </c>
    </row>
    <row r="94" spans="1:10" x14ac:dyDescent="0.2">
      <c r="A94" s="2">
        <v>92</v>
      </c>
      <c r="B94" t="s">
        <v>218</v>
      </c>
      <c r="C94" t="s">
        <v>118</v>
      </c>
      <c r="D94">
        <v>0.08</v>
      </c>
      <c r="E94">
        <v>0.08</v>
      </c>
      <c r="F94">
        <v>0.08</v>
      </c>
      <c r="G94">
        <v>0.08</v>
      </c>
      <c r="H94">
        <v>0.4</v>
      </c>
      <c r="I94">
        <v>29</v>
      </c>
      <c r="J94">
        <v>20</v>
      </c>
    </row>
    <row r="95" spans="1:10" x14ac:dyDescent="0.2">
      <c r="A95" s="2">
        <v>93</v>
      </c>
      <c r="B95" t="s">
        <v>219</v>
      </c>
      <c r="C95" t="s">
        <v>108</v>
      </c>
      <c r="D95">
        <v>0</v>
      </c>
      <c r="E95">
        <v>0</v>
      </c>
      <c r="F95">
        <v>0.04</v>
      </c>
      <c r="G95">
        <v>0.08</v>
      </c>
      <c r="H95">
        <v>0.7</v>
      </c>
      <c r="I95">
        <v>46</v>
      </c>
      <c r="J95">
        <v>10</v>
      </c>
    </row>
    <row r="96" spans="1:10" x14ac:dyDescent="0.2">
      <c r="A96" s="2">
        <v>94</v>
      </c>
      <c r="B96" t="s">
        <v>220</v>
      </c>
      <c r="C96" t="s">
        <v>108</v>
      </c>
      <c r="D96">
        <v>0.08</v>
      </c>
      <c r="E96">
        <v>0.08</v>
      </c>
      <c r="F96">
        <v>0.04</v>
      </c>
      <c r="G96">
        <v>0.04</v>
      </c>
      <c r="H96">
        <v>0.3</v>
      </c>
      <c r="I96">
        <v>32</v>
      </c>
      <c r="J96">
        <v>20</v>
      </c>
    </row>
    <row r="97" spans="1:10" x14ac:dyDescent="0.2">
      <c r="A97" s="2">
        <v>95</v>
      </c>
      <c r="B97" t="s">
        <v>221</v>
      </c>
      <c r="C97" t="s">
        <v>113</v>
      </c>
      <c r="D97">
        <v>0.12</v>
      </c>
      <c r="E97">
        <v>0.12</v>
      </c>
      <c r="F97">
        <v>0.12</v>
      </c>
      <c r="G97">
        <v>0.16</v>
      </c>
      <c r="H97">
        <v>0.3</v>
      </c>
      <c r="I97">
        <v>24</v>
      </c>
      <c r="J97">
        <v>20</v>
      </c>
    </row>
    <row r="98" spans="1:10" x14ac:dyDescent="0.2">
      <c r="A98" s="2">
        <v>96</v>
      </c>
      <c r="B98" t="s">
        <v>222</v>
      </c>
      <c r="C98" t="s">
        <v>118</v>
      </c>
      <c r="D98">
        <v>0</v>
      </c>
      <c r="E98">
        <v>0.08</v>
      </c>
      <c r="F98">
        <v>0.08</v>
      </c>
      <c r="G98">
        <v>0.08</v>
      </c>
      <c r="H98">
        <v>0.4</v>
      </c>
      <c r="I98">
        <v>24</v>
      </c>
      <c r="J98">
        <v>20</v>
      </c>
    </row>
    <row r="99" spans="1:10" x14ac:dyDescent="0.2">
      <c r="A99" s="2">
        <v>97</v>
      </c>
      <c r="B99" t="s">
        <v>223</v>
      </c>
      <c r="C99" t="s">
        <v>224</v>
      </c>
      <c r="D99">
        <v>0.12</v>
      </c>
      <c r="E99">
        <v>0.12</v>
      </c>
      <c r="F99">
        <v>0.12</v>
      </c>
      <c r="G99">
        <v>0.12</v>
      </c>
      <c r="H99">
        <v>0.2</v>
      </c>
      <c r="I99">
        <v>33</v>
      </c>
      <c r="J99">
        <v>20</v>
      </c>
    </row>
    <row r="100" spans="1:10" x14ac:dyDescent="0.2">
      <c r="A100" s="2">
        <v>98</v>
      </c>
      <c r="B100" t="s">
        <v>225</v>
      </c>
      <c r="C100" t="s">
        <v>106</v>
      </c>
      <c r="D100">
        <v>0.08</v>
      </c>
      <c r="E100">
        <v>0.08</v>
      </c>
      <c r="F100">
        <v>0.04</v>
      </c>
      <c r="G100">
        <v>0.12</v>
      </c>
      <c r="H100">
        <v>0.3</v>
      </c>
      <c r="I100">
        <v>36</v>
      </c>
      <c r="J100">
        <v>10</v>
      </c>
    </row>
    <row r="101" spans="1:10" x14ac:dyDescent="0.2">
      <c r="A101" s="2">
        <v>99</v>
      </c>
      <c r="B101" t="s">
        <v>226</v>
      </c>
      <c r="C101" t="s">
        <v>113</v>
      </c>
      <c r="D101">
        <v>-0.08</v>
      </c>
      <c r="E101">
        <v>0.12</v>
      </c>
      <c r="F101">
        <v>0.12</v>
      </c>
      <c r="G101">
        <v>0.04</v>
      </c>
      <c r="H101">
        <v>0.3</v>
      </c>
      <c r="I101">
        <v>18</v>
      </c>
      <c r="J101">
        <v>60</v>
      </c>
    </row>
    <row r="102" spans="1:10" x14ac:dyDescent="0.2">
      <c r="A102" s="2">
        <v>100</v>
      </c>
      <c r="B102" t="s">
        <v>227</v>
      </c>
      <c r="C102" t="s">
        <v>120</v>
      </c>
      <c r="D102">
        <v>0.04</v>
      </c>
      <c r="E102">
        <v>0.04</v>
      </c>
      <c r="F102">
        <v>0.04</v>
      </c>
      <c r="G102">
        <v>0.04</v>
      </c>
      <c r="H102">
        <v>0.6</v>
      </c>
      <c r="I102">
        <v>30</v>
      </c>
      <c r="J102">
        <v>20</v>
      </c>
    </row>
    <row r="103" spans="1:10" x14ac:dyDescent="0.2">
      <c r="A103" s="2">
        <v>101</v>
      </c>
      <c r="B103" t="s">
        <v>228</v>
      </c>
      <c r="C103" t="s">
        <v>149</v>
      </c>
      <c r="D103">
        <v>0.08</v>
      </c>
      <c r="E103">
        <v>0.04</v>
      </c>
      <c r="F103">
        <v>0.04</v>
      </c>
      <c r="G103">
        <v>0.04</v>
      </c>
      <c r="H103">
        <v>0.2</v>
      </c>
      <c r="I103">
        <v>36</v>
      </c>
      <c r="J103">
        <v>20</v>
      </c>
    </row>
    <row r="104" spans="1:10" x14ac:dyDescent="0.2">
      <c r="A104" s="2">
        <v>102</v>
      </c>
      <c r="B104" t="s">
        <v>229</v>
      </c>
      <c r="C104" t="s">
        <v>113</v>
      </c>
      <c r="D104">
        <v>0.04</v>
      </c>
      <c r="E104">
        <v>0.16</v>
      </c>
      <c r="F104">
        <v>0.16</v>
      </c>
      <c r="G104">
        <v>0.16</v>
      </c>
      <c r="H104">
        <v>0.6</v>
      </c>
      <c r="I104">
        <v>46</v>
      </c>
      <c r="J104">
        <v>10</v>
      </c>
    </row>
    <row r="105" spans="1:10" x14ac:dyDescent="0.2">
      <c r="A105" s="2">
        <v>103</v>
      </c>
      <c r="B105" t="s">
        <v>230</v>
      </c>
      <c r="C105" t="s">
        <v>115</v>
      </c>
      <c r="D105">
        <v>-0.04</v>
      </c>
      <c r="E105">
        <v>0.08</v>
      </c>
      <c r="F105">
        <v>0.08</v>
      </c>
      <c r="G105">
        <v>0.12</v>
      </c>
      <c r="H105">
        <v>0.2</v>
      </c>
      <c r="I105">
        <v>38</v>
      </c>
      <c r="J105">
        <v>10</v>
      </c>
    </row>
    <row r="106" spans="1:10" x14ac:dyDescent="0.2">
      <c r="A106" s="2">
        <v>104</v>
      </c>
      <c r="B106" t="s">
        <v>231</v>
      </c>
      <c r="C106" s="27" t="s">
        <v>106</v>
      </c>
      <c r="D106">
        <v>0.08</v>
      </c>
      <c r="E106">
        <v>0.08</v>
      </c>
      <c r="F106">
        <v>0.08</v>
      </c>
      <c r="G106">
        <v>0.08</v>
      </c>
      <c r="H106">
        <v>0.4</v>
      </c>
      <c r="I106">
        <v>19</v>
      </c>
      <c r="J106">
        <v>60</v>
      </c>
    </row>
    <row r="107" spans="1:10" x14ac:dyDescent="0.2">
      <c r="A107" s="2">
        <v>105</v>
      </c>
      <c r="B107" t="s">
        <v>232</v>
      </c>
      <c r="C107" t="s">
        <v>115</v>
      </c>
      <c r="D107">
        <v>-0.04</v>
      </c>
      <c r="E107">
        <v>0.04</v>
      </c>
      <c r="F107">
        <v>0.04</v>
      </c>
      <c r="G107">
        <v>0.04</v>
      </c>
      <c r="H107">
        <v>0.4</v>
      </c>
      <c r="I107">
        <v>21</v>
      </c>
      <c r="J107">
        <v>20</v>
      </c>
    </row>
    <row r="108" spans="1:10" x14ac:dyDescent="0.2">
      <c r="A108" s="2">
        <v>106</v>
      </c>
      <c r="B108" t="s">
        <v>233</v>
      </c>
      <c r="C108" t="s">
        <v>101</v>
      </c>
      <c r="D108">
        <v>0.12</v>
      </c>
      <c r="E108">
        <v>0.12</v>
      </c>
      <c r="F108">
        <v>0.12</v>
      </c>
      <c r="G108">
        <v>0.12</v>
      </c>
      <c r="H108">
        <v>0.3</v>
      </c>
      <c r="I108">
        <v>34</v>
      </c>
      <c r="J108">
        <v>10</v>
      </c>
    </row>
    <row r="109" spans="1:10" x14ac:dyDescent="0.2">
      <c r="A109" s="2">
        <v>107</v>
      </c>
      <c r="B109" t="s">
        <v>234</v>
      </c>
      <c r="C109" t="s">
        <v>106</v>
      </c>
      <c r="D109">
        <v>0.12</v>
      </c>
      <c r="E109">
        <v>0.12</v>
      </c>
      <c r="F109">
        <v>0.12</v>
      </c>
      <c r="G109">
        <v>0.12</v>
      </c>
      <c r="H109">
        <v>0.2</v>
      </c>
      <c r="I109">
        <v>30</v>
      </c>
      <c r="J109">
        <v>20</v>
      </c>
    </row>
    <row r="114" spans="1:10" x14ac:dyDescent="0.2">
      <c r="A114" s="2" t="s">
        <v>100</v>
      </c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">
      <c r="A115" s="2">
        <f>$K$1</f>
        <v>5</v>
      </c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">
      <c r="A116" s="2">
        <f>DGET($A$1:$J$109,A1,$A$114:$A$115)</f>
        <v>5</v>
      </c>
      <c r="B116" s="2" t="str">
        <f t="shared" ref="B116:J116" si="0">DGET($A$1:$J$109,B1,$A$114:$A$115)</f>
        <v>Avaré</v>
      </c>
      <c r="C116" s="2" t="str">
        <f t="shared" si="0"/>
        <v>SP</v>
      </c>
      <c r="D116" s="2">
        <f t="shared" si="0"/>
        <v>0</v>
      </c>
      <c r="E116" s="2">
        <f t="shared" si="0"/>
        <v>0.04</v>
      </c>
      <c r="F116" s="2">
        <f t="shared" si="0"/>
        <v>0.08</v>
      </c>
      <c r="G116" s="2">
        <f t="shared" si="0"/>
        <v>0.08</v>
      </c>
      <c r="H116" s="2">
        <f t="shared" si="0"/>
        <v>0.3</v>
      </c>
      <c r="I116" s="2">
        <f t="shared" si="0"/>
        <v>25</v>
      </c>
      <c r="J116" s="2">
        <f t="shared" si="0"/>
        <v>20</v>
      </c>
    </row>
  </sheetData>
  <phoneticPr fontId="21" type="noConversion"/>
  <printOptions gridLines="1" gridLinesSet="0"/>
  <pageMargins left="0.78740157499999996" right="0.78740157499999996" top="0.984251969" bottom="0.984251969" header="0.49212598499999999" footer="0.49212598499999999"/>
  <headerFooter alignWithMargins="0">
    <oddHeader>&amp;A</oddHeader>
    <oddFooter>Página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showGridLines="0" zoomScale="90" workbookViewId="0">
      <selection activeCell="Z42" sqref="Z42"/>
    </sheetView>
  </sheetViews>
  <sheetFormatPr defaultColWidth="12" defaultRowHeight="12.75" x14ac:dyDescent="0.2"/>
  <cols>
    <col min="1" max="16384" width="12" style="2"/>
  </cols>
  <sheetData>
    <row r="1" spans="1:1" ht="27" x14ac:dyDescent="0.35">
      <c r="A1" s="65" t="s">
        <v>235</v>
      </c>
    </row>
    <row r="3" spans="1:1" ht="15.75" x14ac:dyDescent="0.25">
      <c r="A3" s="28" t="s">
        <v>236</v>
      </c>
    </row>
    <row r="4" spans="1:1" ht="15.75" x14ac:dyDescent="0.25">
      <c r="A4" s="28"/>
    </row>
    <row r="5" spans="1:1" x14ac:dyDescent="0.2">
      <c r="A5" s="26" t="s">
        <v>237</v>
      </c>
    </row>
    <row r="7" spans="1:1" x14ac:dyDescent="0.2">
      <c r="A7" s="21" t="s">
        <v>238</v>
      </c>
    </row>
    <row r="8" spans="1:1" x14ac:dyDescent="0.2">
      <c r="A8" s="21" t="s">
        <v>239</v>
      </c>
    </row>
    <row r="9" spans="1:1" x14ac:dyDescent="0.2">
      <c r="A9" s="21" t="s">
        <v>240</v>
      </c>
    </row>
    <row r="10" spans="1:1" x14ac:dyDescent="0.2">
      <c r="A10" s="21" t="s">
        <v>241</v>
      </c>
    </row>
    <row r="11" spans="1:1" x14ac:dyDescent="0.2">
      <c r="A11" s="21" t="s">
        <v>242</v>
      </c>
    </row>
    <row r="12" spans="1:1" x14ac:dyDescent="0.2">
      <c r="A12" s="21"/>
    </row>
    <row r="13" spans="1:1" x14ac:dyDescent="0.2">
      <c r="A13" s="2" t="s">
        <v>243</v>
      </c>
    </row>
    <row r="14" spans="1:1" x14ac:dyDescent="0.2">
      <c r="A14" s="2" t="s">
        <v>244</v>
      </c>
    </row>
    <row r="16" spans="1:1" x14ac:dyDescent="0.2">
      <c r="A16" s="2" t="s">
        <v>245</v>
      </c>
    </row>
    <row r="17" spans="1:1" x14ac:dyDescent="0.2">
      <c r="A17" s="2" t="s">
        <v>246</v>
      </c>
    </row>
    <row r="18" spans="1:1" x14ac:dyDescent="0.2">
      <c r="A18" s="2" t="s">
        <v>247</v>
      </c>
    </row>
    <row r="20" spans="1:1" x14ac:dyDescent="0.2">
      <c r="A20" s="2" t="s">
        <v>256</v>
      </c>
    </row>
  </sheetData>
  <sheetProtection password="CCFF" sheet="1" objects="1" scenarios="1"/>
  <phoneticPr fontId="21" type="noConversion"/>
  <printOptions gridLinesSet="0"/>
  <pageMargins left="0.78740157499999996" right="0.78740157499999996" top="0.984251969" bottom="0.984251969" header="0.49212598499999999" footer="0.49212598499999999"/>
  <pageSetup paperSize="9" orientation="landscape" horizontalDpi="4294967295" verticalDpi="0" r:id="rId1"/>
  <headerFooter alignWithMargins="0">
    <oddHeader>&amp;A</oddHeader>
    <oddFooter>Página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" defaultRowHeight="12.75" x14ac:dyDescent="0.2"/>
  <cols>
    <col min="1" max="2" width="14.33203125" customWidth="1"/>
  </cols>
  <sheetData>
    <row r="1" spans="1:1" x14ac:dyDescent="0.2">
      <c r="A1" s="63"/>
    </row>
  </sheetData>
  <phoneticPr fontId="21" type="noConversion"/>
  <printOptions gridLines="1" gridLinesSet="0"/>
  <pageMargins left="0.78740157499999996" right="0.78740157499999996" top="0.984251969" bottom="0.984251969" header="0.49212598499999999" footer="0.49212598499999999"/>
  <headerFooter alignWithMargins="0">
    <oddHeader>&amp;A</oddHeader>
    <oddFooter>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ColWidth="12" defaultRowHeight="12.75" x14ac:dyDescent="0.2"/>
  <sheetData/>
  <phoneticPr fontId="21" type="noConversion"/>
  <printOptions gridLines="1" gridLinesSet="0"/>
  <pageMargins left="0.78740157499999996" right="0.78740157499999996" top="0.984251969" bottom="0.984251969" header="0.49212598499999999" footer="0.49212598499999999"/>
  <headerFooter alignWithMargins="0">
    <oddHeader>&amp;A</oddHeader>
    <oddFooter>Página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ColWidth="12" defaultRowHeight="12.75" x14ac:dyDescent="0.2"/>
  <sheetData/>
  <phoneticPr fontId="21" type="noConversion"/>
  <printOptions gridLines="1" gridLinesSet="0"/>
  <pageMargins left="0.78740157499999996" right="0.78740157499999996" top="0.984251969" bottom="0.984251969" header="0.49212598499999999" footer="0.49212598499999999"/>
  <headerFooter alignWithMargins="0">
    <oddHeader>&amp;A</oddHeader>
    <oddFooter>Página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ColWidth="12" defaultRowHeight="12.75" x14ac:dyDescent="0.2"/>
  <sheetData/>
  <phoneticPr fontId="21" type="noConversion"/>
  <printOptions gridLines="1" gridLinesSet="0"/>
  <pageMargins left="0.78740157499999996" right="0.78740157499999996" top="0.984251969" bottom="0.984251969" header="0.49212598499999999" footer="0.49212598499999999"/>
  <headerFooter alignWithMargins="0">
    <oddHeader>&amp;A</oddHeader>
    <oddFooter>Página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ColWidth="12" defaultRowHeight="12.75" x14ac:dyDescent="0.2"/>
  <sheetData/>
  <phoneticPr fontId="21" type="noConversion"/>
  <printOptions gridLines="1" gridLinesSet="0"/>
  <pageMargins left="0.78740157499999996" right="0.78740157499999996" top="0.984251969" bottom="0.984251969" header="0.49212598499999999" footer="0.49212598499999999"/>
  <headerFooter alignWithMargins="0">
    <oddHeader>&amp;A</oddHeader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7"/>
  <sheetViews>
    <sheetView topLeftCell="B396" workbookViewId="0">
      <selection activeCell="F401" sqref="F401"/>
    </sheetView>
  </sheetViews>
  <sheetFormatPr defaultColWidth="12" defaultRowHeight="12.75" x14ac:dyDescent="0.2"/>
  <sheetData>
    <row r="1" spans="1:9" x14ac:dyDescent="0.2">
      <c r="A1" s="8" t="s">
        <v>0</v>
      </c>
      <c r="B1" s="8" t="s">
        <v>1</v>
      </c>
      <c r="C1" s="8" t="s">
        <v>2</v>
      </c>
      <c r="D1" s="8"/>
      <c r="E1" s="8" t="s">
        <v>3</v>
      </c>
      <c r="F1" s="2"/>
      <c r="G1" s="2"/>
      <c r="H1" s="2"/>
      <c r="I1" s="2"/>
    </row>
    <row r="2" spans="1:9" x14ac:dyDescent="0.2">
      <c r="A2" s="8">
        <f>'Vazão Canal'!G9</f>
        <v>0</v>
      </c>
      <c r="B2" s="8">
        <f>'Vazão Canal'!E10</f>
        <v>1.5</v>
      </c>
      <c r="C2" s="8">
        <f>'Vazão Canal'!G13</f>
        <v>0</v>
      </c>
      <c r="D2" s="8"/>
      <c r="E2" s="8">
        <f>'Vazão Canal'!J18</f>
        <v>0</v>
      </c>
      <c r="F2" s="2"/>
      <c r="G2" s="2"/>
      <c r="H2" s="2"/>
      <c r="I2" s="2"/>
    </row>
    <row r="3" spans="1:9" x14ac:dyDescent="0.2">
      <c r="A3" s="2" t="s">
        <v>4</v>
      </c>
      <c r="B3" s="2"/>
      <c r="C3" s="2"/>
      <c r="D3" s="2"/>
      <c r="E3" s="2"/>
      <c r="F3" s="2" t="s">
        <v>5</v>
      </c>
      <c r="G3" s="2"/>
      <c r="H3" s="2"/>
      <c r="I3" s="2"/>
    </row>
    <row r="4" spans="1:9" x14ac:dyDescent="0.2">
      <c r="A4" s="2" t="s">
        <v>0</v>
      </c>
      <c r="B4" s="2" t="s">
        <v>1</v>
      </c>
      <c r="C4" s="2" t="s">
        <v>6</v>
      </c>
      <c r="D4" s="2" t="s">
        <v>7</v>
      </c>
      <c r="E4" s="2"/>
      <c r="F4" s="2" t="s">
        <v>0</v>
      </c>
      <c r="G4" s="2" t="s">
        <v>1</v>
      </c>
      <c r="H4" s="2" t="s">
        <v>6</v>
      </c>
      <c r="I4" s="2" t="s">
        <v>7</v>
      </c>
    </row>
    <row r="5" spans="1:9" x14ac:dyDescent="0.2">
      <c r="A5" s="2">
        <v>0.1</v>
      </c>
      <c r="B5" s="2">
        <f>'Vazão Canal'!$G$10</f>
        <v>0</v>
      </c>
      <c r="C5" s="2" t="e">
        <f>((1/$C$2)*($E$2^0.5)*(((A5*B5))/(A5+2*B5))^(2/3))-'Vazão Canal'!$I$19</f>
        <v>#DIV/0!</v>
      </c>
      <c r="D5" s="2" t="e">
        <f>ABS(C5)</f>
        <v>#DIV/0!</v>
      </c>
      <c r="E5" s="34"/>
      <c r="F5" s="2">
        <f>'Vazão Canal'!$G$9</f>
        <v>0</v>
      </c>
      <c r="G5" s="2">
        <v>0.01</v>
      </c>
      <c r="H5" s="2" t="e">
        <f>((1/$C$2)*($E$2^0.5)*(((F5*G5))/(F5+2*G5))^(2/3))-'Vazão Canal'!$I$19</f>
        <v>#DIV/0!</v>
      </c>
      <c r="I5" s="2" t="e">
        <f>ABS(H5)</f>
        <v>#DIV/0!</v>
      </c>
    </row>
    <row r="6" spans="1:9" x14ac:dyDescent="0.2">
      <c r="A6" s="2">
        <f>A5+0.1</f>
        <v>0.2</v>
      </c>
      <c r="B6" s="2">
        <f>'Vazão Canal'!$G$10</f>
        <v>0</v>
      </c>
      <c r="C6" s="2" t="e">
        <f>((1/$C$2)*($E$2^0.5)*(((A6*B6))/(A6+2*B6))^(2/3))-'Vazão Canal'!$I$19</f>
        <v>#DIV/0!</v>
      </c>
      <c r="D6" s="2" t="e">
        <f t="shared" ref="D6:D21" si="0">ABS(C6)</f>
        <v>#DIV/0!</v>
      </c>
      <c r="E6" s="34"/>
      <c r="F6" s="2">
        <f>'Vazão Canal'!$G$9</f>
        <v>0</v>
      </c>
      <c r="G6" s="2">
        <f>G5+0.01</f>
        <v>0.02</v>
      </c>
      <c r="H6" s="2" t="e">
        <f>((1/$C$2)*($E$2^0.5)*(((F6*G6))/(F6+2*G6))^(2/3))-'Vazão Canal'!$I$19</f>
        <v>#DIV/0!</v>
      </c>
      <c r="I6" s="2" t="e">
        <f t="shared" ref="I6:I21" si="1">ABS(H6)</f>
        <v>#DIV/0!</v>
      </c>
    </row>
    <row r="7" spans="1:9" x14ac:dyDescent="0.2">
      <c r="A7" s="2">
        <f t="shared" ref="A7:A22" si="2">A6+0.1</f>
        <v>0.30000000000000004</v>
      </c>
      <c r="B7" s="2">
        <f>'Vazão Canal'!$G$10</f>
        <v>0</v>
      </c>
      <c r="C7" s="2" t="e">
        <f>((1/$C$2)*($E$2^0.5)*(((A7*B7))/(A7+2*B7))^(2/3))-'Vazão Canal'!$I$19</f>
        <v>#DIV/0!</v>
      </c>
      <c r="D7" s="2" t="e">
        <f t="shared" si="0"/>
        <v>#DIV/0!</v>
      </c>
      <c r="E7" s="34"/>
      <c r="F7" s="2">
        <f>'Vazão Canal'!$G$9</f>
        <v>0</v>
      </c>
      <c r="G7" s="2">
        <f t="shared" ref="G7:G22" si="3">G6+0.01</f>
        <v>0.03</v>
      </c>
      <c r="H7" s="2" t="e">
        <f>((1/$C$2)*($E$2^0.5)*(((F7*G7))/(F7+2*G7))^(2/3))-'Vazão Canal'!$I$19</f>
        <v>#DIV/0!</v>
      </c>
      <c r="I7" s="2" t="e">
        <f t="shared" si="1"/>
        <v>#DIV/0!</v>
      </c>
    </row>
    <row r="8" spans="1:9" x14ac:dyDescent="0.2">
      <c r="A8" s="2">
        <f t="shared" si="2"/>
        <v>0.4</v>
      </c>
      <c r="B8" s="2">
        <f>'Vazão Canal'!$G$10</f>
        <v>0</v>
      </c>
      <c r="C8" s="2" t="e">
        <f>((1/$C$2)*($E$2^0.5)*(((A8*B8))/(A8+2*B8))^(2/3))-'Vazão Canal'!$I$19</f>
        <v>#DIV/0!</v>
      </c>
      <c r="D8" s="2" t="e">
        <f t="shared" si="0"/>
        <v>#DIV/0!</v>
      </c>
      <c r="E8" s="34"/>
      <c r="F8" s="2">
        <f>'Vazão Canal'!$G$9</f>
        <v>0</v>
      </c>
      <c r="G8" s="2">
        <f t="shared" si="3"/>
        <v>0.04</v>
      </c>
      <c r="H8" s="2" t="e">
        <f>((1/$C$2)*($E$2^0.5)*(((F8*G8))/(F8+2*G8))^(2/3))-'Vazão Canal'!$I$19</f>
        <v>#DIV/0!</v>
      </c>
      <c r="I8" s="2" t="e">
        <f t="shared" si="1"/>
        <v>#DIV/0!</v>
      </c>
    </row>
    <row r="9" spans="1:9" x14ac:dyDescent="0.2">
      <c r="A9" s="2">
        <f t="shared" si="2"/>
        <v>0.5</v>
      </c>
      <c r="B9" s="2">
        <f>'Vazão Canal'!$G$10</f>
        <v>0</v>
      </c>
      <c r="C9" s="2" t="e">
        <f>((1/$C$2)*($E$2^0.5)*(((A9*B9))/(A9+2*B9))^(2/3))-'Vazão Canal'!$I$19</f>
        <v>#DIV/0!</v>
      </c>
      <c r="D9" s="2" t="e">
        <f t="shared" si="0"/>
        <v>#DIV/0!</v>
      </c>
      <c r="E9" s="34"/>
      <c r="F9" s="2">
        <f>'Vazão Canal'!$G$9</f>
        <v>0</v>
      </c>
      <c r="G9" s="2">
        <f t="shared" si="3"/>
        <v>0.05</v>
      </c>
      <c r="H9" s="2" t="e">
        <f>((1/$C$2)*($E$2^0.5)*(((F9*G9))/(F9+2*G9))^(2/3))-'Vazão Canal'!$I$19</f>
        <v>#DIV/0!</v>
      </c>
      <c r="I9" s="2" t="e">
        <f t="shared" si="1"/>
        <v>#DIV/0!</v>
      </c>
    </row>
    <row r="10" spans="1:9" x14ac:dyDescent="0.2">
      <c r="A10" s="2">
        <f t="shared" si="2"/>
        <v>0.6</v>
      </c>
      <c r="B10" s="2">
        <f>'Vazão Canal'!$G$10</f>
        <v>0</v>
      </c>
      <c r="C10" s="2" t="e">
        <f>((1/$C$2)*($E$2^0.5)*(((A10*B10))/(A10+2*B10))^(2/3))-'Vazão Canal'!$I$19</f>
        <v>#DIV/0!</v>
      </c>
      <c r="D10" s="2" t="e">
        <f t="shared" si="0"/>
        <v>#DIV/0!</v>
      </c>
      <c r="E10" s="34"/>
      <c r="F10" s="2">
        <f>'Vazão Canal'!$G$9</f>
        <v>0</v>
      </c>
      <c r="G10" s="2">
        <f t="shared" si="3"/>
        <v>6.0000000000000005E-2</v>
      </c>
      <c r="H10" s="2" t="e">
        <f>((1/$C$2)*($E$2^0.5)*(((F10*G10))/(F10+2*G10))^(2/3))-'Vazão Canal'!$I$19</f>
        <v>#DIV/0!</v>
      </c>
      <c r="I10" s="2" t="e">
        <f t="shared" si="1"/>
        <v>#DIV/0!</v>
      </c>
    </row>
    <row r="11" spans="1:9" x14ac:dyDescent="0.2">
      <c r="A11" s="2">
        <f t="shared" si="2"/>
        <v>0.7</v>
      </c>
      <c r="B11" s="2">
        <f>'Vazão Canal'!$G$10</f>
        <v>0</v>
      </c>
      <c r="C11" s="2" t="e">
        <f>((1/$C$2)*($E$2^0.5)*(((A11*B11))/(A11+2*B11))^(2/3))-'Vazão Canal'!$I$19</f>
        <v>#DIV/0!</v>
      </c>
      <c r="D11" s="2" t="e">
        <f t="shared" si="0"/>
        <v>#DIV/0!</v>
      </c>
      <c r="E11" s="34"/>
      <c r="F11" s="2">
        <f>'Vazão Canal'!$G$9</f>
        <v>0</v>
      </c>
      <c r="G11" s="2">
        <f t="shared" si="3"/>
        <v>7.0000000000000007E-2</v>
      </c>
      <c r="H11" s="2" t="e">
        <f>((1/$C$2)*($E$2^0.5)*(((F11*G11))/(F11+2*G11))^(2/3))-'Vazão Canal'!$I$19</f>
        <v>#DIV/0!</v>
      </c>
      <c r="I11" s="2" t="e">
        <f t="shared" si="1"/>
        <v>#DIV/0!</v>
      </c>
    </row>
    <row r="12" spans="1:9" x14ac:dyDescent="0.2">
      <c r="A12" s="2">
        <f t="shared" si="2"/>
        <v>0.79999999999999993</v>
      </c>
      <c r="B12" s="2">
        <f>'Vazão Canal'!$G$10</f>
        <v>0</v>
      </c>
      <c r="C12" s="2" t="e">
        <f>((1/$C$2)*($E$2^0.5)*(((A12*B12))/(A12+2*B12))^(2/3))-'Vazão Canal'!$I$19</f>
        <v>#DIV/0!</v>
      </c>
      <c r="D12" s="2" t="e">
        <f t="shared" si="0"/>
        <v>#DIV/0!</v>
      </c>
      <c r="E12" s="34"/>
      <c r="F12" s="2">
        <f>'Vazão Canal'!$G$9</f>
        <v>0</v>
      </c>
      <c r="G12" s="2">
        <f t="shared" si="3"/>
        <v>0.08</v>
      </c>
      <c r="H12" s="2" t="e">
        <f>((1/$C$2)*($E$2^0.5)*(((F12*G12))/(F12+2*G12))^(2/3))-'Vazão Canal'!$I$19</f>
        <v>#DIV/0!</v>
      </c>
      <c r="I12" s="2" t="e">
        <f t="shared" si="1"/>
        <v>#DIV/0!</v>
      </c>
    </row>
    <row r="13" spans="1:9" x14ac:dyDescent="0.2">
      <c r="A13" s="2">
        <f t="shared" si="2"/>
        <v>0.89999999999999991</v>
      </c>
      <c r="B13" s="2">
        <f>'Vazão Canal'!$G$10</f>
        <v>0</v>
      </c>
      <c r="C13" s="2" t="e">
        <f>((1/$C$2)*($E$2^0.5)*(((A13*B13))/(A13+2*B13))^(2/3))-'Vazão Canal'!$I$19</f>
        <v>#DIV/0!</v>
      </c>
      <c r="D13" s="2" t="e">
        <f t="shared" si="0"/>
        <v>#DIV/0!</v>
      </c>
      <c r="E13" s="34"/>
      <c r="F13" s="2">
        <f>'Vazão Canal'!$G$9</f>
        <v>0</v>
      </c>
      <c r="G13" s="2">
        <f t="shared" si="3"/>
        <v>0.09</v>
      </c>
      <c r="H13" s="2" t="e">
        <f>((1/$C$2)*($E$2^0.5)*(((F13*G13))/(F13+2*G13))^(2/3))-'Vazão Canal'!$I$19</f>
        <v>#DIV/0!</v>
      </c>
      <c r="I13" s="2" t="e">
        <f t="shared" si="1"/>
        <v>#DIV/0!</v>
      </c>
    </row>
    <row r="14" spans="1:9" x14ac:dyDescent="0.2">
      <c r="A14" s="2">
        <f t="shared" si="2"/>
        <v>0.99999999999999989</v>
      </c>
      <c r="B14" s="2">
        <f>'Vazão Canal'!$G$10</f>
        <v>0</v>
      </c>
      <c r="C14" s="2" t="e">
        <f>((1/$C$2)*($E$2^0.5)*(((A14*B14))/(A14+2*B14))^(2/3))-'Vazão Canal'!$I$19</f>
        <v>#DIV/0!</v>
      </c>
      <c r="D14" s="2" t="e">
        <f t="shared" si="0"/>
        <v>#DIV/0!</v>
      </c>
      <c r="E14" s="34"/>
      <c r="F14" s="2">
        <f>'Vazão Canal'!$G$9</f>
        <v>0</v>
      </c>
      <c r="G14" s="2">
        <f t="shared" si="3"/>
        <v>9.9999999999999992E-2</v>
      </c>
      <c r="H14" s="2" t="e">
        <f>((1/$C$2)*($E$2^0.5)*(((F14*G14))/(F14+2*G14))^(2/3))-'Vazão Canal'!$I$19</f>
        <v>#DIV/0!</v>
      </c>
      <c r="I14" s="2" t="e">
        <f t="shared" si="1"/>
        <v>#DIV/0!</v>
      </c>
    </row>
    <row r="15" spans="1:9" x14ac:dyDescent="0.2">
      <c r="A15" s="2">
        <f t="shared" si="2"/>
        <v>1.0999999999999999</v>
      </c>
      <c r="B15" s="2">
        <f>'Vazão Canal'!$G$10</f>
        <v>0</v>
      </c>
      <c r="C15" s="2" t="e">
        <f>((1/$C$2)*($E$2^0.5)*(((A15*B15))/(A15+2*B15))^(2/3))-'Vazão Canal'!$I$19</f>
        <v>#DIV/0!</v>
      </c>
      <c r="D15" s="2" t="e">
        <f t="shared" si="0"/>
        <v>#DIV/0!</v>
      </c>
      <c r="E15" s="34"/>
      <c r="F15" s="2">
        <f>'Vazão Canal'!$G$9</f>
        <v>0</v>
      </c>
      <c r="G15" s="2">
        <f t="shared" si="3"/>
        <v>0.10999999999999999</v>
      </c>
      <c r="H15" s="2" t="e">
        <f>((1/$C$2)*($E$2^0.5)*(((F15*G15))/(F15+2*G15))^(2/3))-'Vazão Canal'!$I$19</f>
        <v>#DIV/0!</v>
      </c>
      <c r="I15" s="2" t="e">
        <f t="shared" si="1"/>
        <v>#DIV/0!</v>
      </c>
    </row>
    <row r="16" spans="1:9" x14ac:dyDescent="0.2">
      <c r="A16" s="2">
        <f t="shared" si="2"/>
        <v>1.2</v>
      </c>
      <c r="B16" s="2">
        <f>'Vazão Canal'!$G$10</f>
        <v>0</v>
      </c>
      <c r="C16" s="2" t="e">
        <f>((1/$C$2)*($E$2^0.5)*(((A16*B16))/(A16+2*B16))^(2/3))-'Vazão Canal'!$I$19</f>
        <v>#DIV/0!</v>
      </c>
      <c r="D16" s="2" t="e">
        <f t="shared" si="0"/>
        <v>#DIV/0!</v>
      </c>
      <c r="E16" s="34"/>
      <c r="F16" s="2">
        <f>'Vazão Canal'!$G$9</f>
        <v>0</v>
      </c>
      <c r="G16" s="2">
        <f t="shared" si="3"/>
        <v>0.11999999999999998</v>
      </c>
      <c r="H16" s="2" t="e">
        <f>((1/$C$2)*($E$2^0.5)*(((F16*G16))/(F16+2*G16))^(2/3))-'Vazão Canal'!$I$19</f>
        <v>#DIV/0!</v>
      </c>
      <c r="I16" s="2" t="e">
        <f t="shared" si="1"/>
        <v>#DIV/0!</v>
      </c>
    </row>
    <row r="17" spans="1:9" x14ac:dyDescent="0.2">
      <c r="A17" s="2">
        <f t="shared" si="2"/>
        <v>1.3</v>
      </c>
      <c r="B17" s="2">
        <f>'Vazão Canal'!$G$10</f>
        <v>0</v>
      </c>
      <c r="C17" s="2" t="e">
        <f>((1/$C$2)*($E$2^0.5)*(((A17*B17))/(A17+2*B17))^(2/3))-'Vazão Canal'!$I$19</f>
        <v>#DIV/0!</v>
      </c>
      <c r="D17" s="2" t="e">
        <f t="shared" si="0"/>
        <v>#DIV/0!</v>
      </c>
      <c r="E17" s="34"/>
      <c r="F17" s="2">
        <f>'Vazão Canal'!$G$9</f>
        <v>0</v>
      </c>
      <c r="G17" s="2">
        <f t="shared" si="3"/>
        <v>0.12999999999999998</v>
      </c>
      <c r="H17" s="2" t="e">
        <f>((1/$C$2)*($E$2^0.5)*(((F17*G17))/(F17+2*G17))^(2/3))-'Vazão Canal'!$I$19</f>
        <v>#DIV/0!</v>
      </c>
      <c r="I17" s="2" t="e">
        <f t="shared" si="1"/>
        <v>#DIV/0!</v>
      </c>
    </row>
    <row r="18" spans="1:9" x14ac:dyDescent="0.2">
      <c r="A18" s="2">
        <f t="shared" si="2"/>
        <v>1.4000000000000001</v>
      </c>
      <c r="B18" s="2">
        <f>'Vazão Canal'!$G$10</f>
        <v>0</v>
      </c>
      <c r="C18" s="2" t="e">
        <f>((1/$C$2)*($E$2^0.5)*(((A18*B18))/(A18+2*B18))^(2/3))-'Vazão Canal'!$I$19</f>
        <v>#DIV/0!</v>
      </c>
      <c r="D18" s="2" t="e">
        <f t="shared" si="0"/>
        <v>#DIV/0!</v>
      </c>
      <c r="E18" s="34"/>
      <c r="F18" s="2">
        <f>'Vazão Canal'!$G$9</f>
        <v>0</v>
      </c>
      <c r="G18" s="2">
        <f t="shared" si="3"/>
        <v>0.13999999999999999</v>
      </c>
      <c r="H18" s="2" t="e">
        <f>((1/$C$2)*($E$2^0.5)*(((F18*G18))/(F18+2*G18))^(2/3))-'Vazão Canal'!$I$19</f>
        <v>#DIV/0!</v>
      </c>
      <c r="I18" s="2" t="e">
        <f t="shared" si="1"/>
        <v>#DIV/0!</v>
      </c>
    </row>
    <row r="19" spans="1:9" x14ac:dyDescent="0.2">
      <c r="A19" s="2">
        <f t="shared" si="2"/>
        <v>1.5000000000000002</v>
      </c>
      <c r="B19" s="2">
        <f>'Vazão Canal'!$G$10</f>
        <v>0</v>
      </c>
      <c r="C19" s="2" t="e">
        <f>((1/$C$2)*($E$2^0.5)*(((A19*B19))/(A19+2*B19))^(2/3))-'Vazão Canal'!$I$19</f>
        <v>#DIV/0!</v>
      </c>
      <c r="D19" s="2" t="e">
        <f t="shared" si="0"/>
        <v>#DIV/0!</v>
      </c>
      <c r="E19" s="34"/>
      <c r="F19" s="2">
        <f>'Vazão Canal'!$G$9</f>
        <v>0</v>
      </c>
      <c r="G19" s="2">
        <f t="shared" si="3"/>
        <v>0.15</v>
      </c>
      <c r="H19" s="2" t="e">
        <f>((1/$C$2)*($E$2^0.5)*(((F19*G19))/(F19+2*G19))^(2/3))-'Vazão Canal'!$I$19</f>
        <v>#DIV/0!</v>
      </c>
      <c r="I19" s="2" t="e">
        <f t="shared" si="1"/>
        <v>#DIV/0!</v>
      </c>
    </row>
    <row r="20" spans="1:9" x14ac:dyDescent="0.2">
      <c r="A20" s="2">
        <f t="shared" si="2"/>
        <v>1.6000000000000003</v>
      </c>
      <c r="B20" s="2">
        <f>'Vazão Canal'!$G$10</f>
        <v>0</v>
      </c>
      <c r="C20" s="2" t="e">
        <f>((1/$C$2)*($E$2^0.5)*(((A20*B20))/(A20+2*B20))^(2/3))-'Vazão Canal'!$I$19</f>
        <v>#DIV/0!</v>
      </c>
      <c r="D20" s="2" t="e">
        <f t="shared" si="0"/>
        <v>#DIV/0!</v>
      </c>
      <c r="E20" s="34"/>
      <c r="F20" s="2">
        <f>'Vazão Canal'!$G$9</f>
        <v>0</v>
      </c>
      <c r="G20" s="2">
        <f t="shared" si="3"/>
        <v>0.16</v>
      </c>
      <c r="H20" s="2" t="e">
        <f>((1/$C$2)*($E$2^0.5)*(((F20*G20))/(F20+2*G20))^(2/3))-'Vazão Canal'!$I$19</f>
        <v>#DIV/0!</v>
      </c>
      <c r="I20" s="2" t="e">
        <f t="shared" si="1"/>
        <v>#DIV/0!</v>
      </c>
    </row>
    <row r="21" spans="1:9" x14ac:dyDescent="0.2">
      <c r="A21" s="2">
        <f t="shared" si="2"/>
        <v>1.7000000000000004</v>
      </c>
      <c r="B21" s="2">
        <f>'Vazão Canal'!$G$10</f>
        <v>0</v>
      </c>
      <c r="C21" s="2" t="e">
        <f>((1/$C$2)*($E$2^0.5)*(((A21*B21))/(A21+2*B21))^(2/3))-'Vazão Canal'!$I$19</f>
        <v>#DIV/0!</v>
      </c>
      <c r="D21" s="2" t="e">
        <f t="shared" si="0"/>
        <v>#DIV/0!</v>
      </c>
      <c r="E21" s="34"/>
      <c r="F21" s="2">
        <f>'Vazão Canal'!$G$9</f>
        <v>0</v>
      </c>
      <c r="G21" s="2">
        <f t="shared" si="3"/>
        <v>0.17</v>
      </c>
      <c r="H21" s="2" t="e">
        <f>((1/$C$2)*($E$2^0.5)*(((F21*G21))/(F21+2*G21))^(2/3))-'Vazão Canal'!$I$19</f>
        <v>#DIV/0!</v>
      </c>
      <c r="I21" s="2" t="e">
        <f t="shared" si="1"/>
        <v>#DIV/0!</v>
      </c>
    </row>
    <row r="22" spans="1:9" x14ac:dyDescent="0.2">
      <c r="A22" s="2">
        <f t="shared" si="2"/>
        <v>1.8000000000000005</v>
      </c>
      <c r="B22" s="2">
        <f>'Vazão Canal'!$G$10</f>
        <v>0</v>
      </c>
      <c r="C22" s="2" t="e">
        <f>((1/$C$2)*($E$2^0.5)*(((A22*B22))/(A22+2*B22))^(2/3))-'Vazão Canal'!$I$19</f>
        <v>#DIV/0!</v>
      </c>
      <c r="D22" s="2" t="e">
        <f t="shared" ref="D22:D37" si="4">ABS(C22)</f>
        <v>#DIV/0!</v>
      </c>
      <c r="E22" s="34"/>
      <c r="F22" s="2">
        <f>'Vazão Canal'!$G$9</f>
        <v>0</v>
      </c>
      <c r="G22" s="2">
        <f t="shared" si="3"/>
        <v>0.18000000000000002</v>
      </c>
      <c r="H22" s="2" t="e">
        <f>((1/$C$2)*($E$2^0.5)*(((F22*G22))/(F22+2*G22))^(2/3))-'Vazão Canal'!$I$19</f>
        <v>#DIV/0!</v>
      </c>
      <c r="I22" s="2" t="e">
        <f t="shared" ref="I22:I37" si="5">ABS(H22)</f>
        <v>#DIV/0!</v>
      </c>
    </row>
    <row r="23" spans="1:9" x14ac:dyDescent="0.2">
      <c r="A23" s="2">
        <f t="shared" ref="A23:A38" si="6">A22+0.1</f>
        <v>1.9000000000000006</v>
      </c>
      <c r="B23" s="2">
        <f>'Vazão Canal'!$G$10</f>
        <v>0</v>
      </c>
      <c r="C23" s="2" t="e">
        <f>((1/$C$2)*($E$2^0.5)*(((A23*B23))/(A23+2*B23))^(2/3))-'Vazão Canal'!$I$19</f>
        <v>#DIV/0!</v>
      </c>
      <c r="D23" s="2" t="e">
        <f t="shared" si="4"/>
        <v>#DIV/0!</v>
      </c>
      <c r="E23" s="34"/>
      <c r="F23" s="2">
        <f>'Vazão Canal'!$G$9</f>
        <v>0</v>
      </c>
      <c r="G23" s="2">
        <f t="shared" ref="G23:G38" si="7">G22+0.01</f>
        <v>0.19000000000000003</v>
      </c>
      <c r="H23" s="2" t="e">
        <f>((1/$C$2)*($E$2^0.5)*(((F23*G23))/(F23+2*G23))^(2/3))-'Vazão Canal'!$I$19</f>
        <v>#DIV/0!</v>
      </c>
      <c r="I23" s="2" t="e">
        <f t="shared" si="5"/>
        <v>#DIV/0!</v>
      </c>
    </row>
    <row r="24" spans="1:9" x14ac:dyDescent="0.2">
      <c r="A24" s="2">
        <f t="shared" si="6"/>
        <v>2.0000000000000004</v>
      </c>
      <c r="B24" s="2">
        <f>'Vazão Canal'!$G$10</f>
        <v>0</v>
      </c>
      <c r="C24" s="2" t="e">
        <f>((1/$C$2)*($E$2^0.5)*(((A24*B24))/(A24+2*B24))^(2/3))-'Vazão Canal'!$I$19</f>
        <v>#DIV/0!</v>
      </c>
      <c r="D24" s="2" t="e">
        <f t="shared" si="4"/>
        <v>#DIV/0!</v>
      </c>
      <c r="E24" s="34"/>
      <c r="F24" s="2">
        <f>'Vazão Canal'!$G$9</f>
        <v>0</v>
      </c>
      <c r="G24" s="2">
        <f t="shared" si="7"/>
        <v>0.20000000000000004</v>
      </c>
      <c r="H24" s="2" t="e">
        <f>((1/$C$2)*($E$2^0.5)*(((F24*G24))/(F24+2*G24))^(2/3))-'Vazão Canal'!$I$19</f>
        <v>#DIV/0!</v>
      </c>
      <c r="I24" s="2" t="e">
        <f t="shared" si="5"/>
        <v>#DIV/0!</v>
      </c>
    </row>
    <row r="25" spans="1:9" x14ac:dyDescent="0.2">
      <c r="A25" s="2">
        <f t="shared" si="6"/>
        <v>2.1000000000000005</v>
      </c>
      <c r="B25" s="2">
        <f>'Vazão Canal'!$G$10</f>
        <v>0</v>
      </c>
      <c r="C25" s="2" t="e">
        <f>((1/$C$2)*($E$2^0.5)*(((A25*B25))/(A25+2*B25))^(2/3))-'Vazão Canal'!$I$19</f>
        <v>#DIV/0!</v>
      </c>
      <c r="D25" s="2" t="e">
        <f t="shared" si="4"/>
        <v>#DIV/0!</v>
      </c>
      <c r="E25" s="34"/>
      <c r="F25" s="2">
        <f>'Vazão Canal'!$G$9</f>
        <v>0</v>
      </c>
      <c r="G25" s="2">
        <f t="shared" si="7"/>
        <v>0.21000000000000005</v>
      </c>
      <c r="H25" s="2" t="e">
        <f>((1/$C$2)*($E$2^0.5)*(((F25*G25))/(F25+2*G25))^(2/3))-'Vazão Canal'!$I$19</f>
        <v>#DIV/0!</v>
      </c>
      <c r="I25" s="2" t="e">
        <f t="shared" si="5"/>
        <v>#DIV/0!</v>
      </c>
    </row>
    <row r="26" spans="1:9" x14ac:dyDescent="0.2">
      <c r="A26" s="2">
        <f t="shared" si="6"/>
        <v>2.2000000000000006</v>
      </c>
      <c r="B26" s="2">
        <f>'Vazão Canal'!$G$10</f>
        <v>0</v>
      </c>
      <c r="C26" s="2" t="e">
        <f>((1/$C$2)*($E$2^0.5)*(((A26*B26))/(A26+2*B26))^(2/3))-'Vazão Canal'!$I$19</f>
        <v>#DIV/0!</v>
      </c>
      <c r="D26" s="2" t="e">
        <f t="shared" si="4"/>
        <v>#DIV/0!</v>
      </c>
      <c r="E26" s="34"/>
      <c r="F26" s="2">
        <f>'Vazão Canal'!$G$9</f>
        <v>0</v>
      </c>
      <c r="G26" s="2">
        <f t="shared" si="7"/>
        <v>0.22000000000000006</v>
      </c>
      <c r="H26" s="2" t="e">
        <f>((1/$C$2)*($E$2^0.5)*(((F26*G26))/(F26+2*G26))^(2/3))-'Vazão Canal'!$I$19</f>
        <v>#DIV/0!</v>
      </c>
      <c r="I26" s="2" t="e">
        <f t="shared" si="5"/>
        <v>#DIV/0!</v>
      </c>
    </row>
    <row r="27" spans="1:9" x14ac:dyDescent="0.2">
      <c r="A27" s="2">
        <f t="shared" si="6"/>
        <v>2.3000000000000007</v>
      </c>
      <c r="B27" s="2">
        <f>'Vazão Canal'!$G$10</f>
        <v>0</v>
      </c>
      <c r="C27" s="2" t="e">
        <f>((1/$C$2)*($E$2^0.5)*(((A27*B27))/(A27+2*B27))^(2/3))-'Vazão Canal'!$I$19</f>
        <v>#DIV/0!</v>
      </c>
      <c r="D27" s="2" t="e">
        <f t="shared" si="4"/>
        <v>#DIV/0!</v>
      </c>
      <c r="E27" s="34"/>
      <c r="F27" s="2">
        <f>'Vazão Canal'!$G$9</f>
        <v>0</v>
      </c>
      <c r="G27" s="2">
        <f t="shared" si="7"/>
        <v>0.23000000000000007</v>
      </c>
      <c r="H27" s="2" t="e">
        <f>((1/$C$2)*($E$2^0.5)*(((F27*G27))/(F27+2*G27))^(2/3))-'Vazão Canal'!$I$19</f>
        <v>#DIV/0!</v>
      </c>
      <c r="I27" s="2" t="e">
        <f t="shared" si="5"/>
        <v>#DIV/0!</v>
      </c>
    </row>
    <row r="28" spans="1:9" x14ac:dyDescent="0.2">
      <c r="A28" s="2">
        <f t="shared" si="6"/>
        <v>2.4000000000000008</v>
      </c>
      <c r="B28" s="2">
        <f>'Vazão Canal'!$G$10</f>
        <v>0</v>
      </c>
      <c r="C28" s="2" t="e">
        <f>((1/$C$2)*($E$2^0.5)*(((A28*B28))/(A28+2*B28))^(2/3))-'Vazão Canal'!$I$19</f>
        <v>#DIV/0!</v>
      </c>
      <c r="D28" s="2" t="e">
        <f t="shared" si="4"/>
        <v>#DIV/0!</v>
      </c>
      <c r="E28" s="34"/>
      <c r="F28" s="2">
        <f>'Vazão Canal'!$G$9</f>
        <v>0</v>
      </c>
      <c r="G28" s="2">
        <f t="shared" si="7"/>
        <v>0.24000000000000007</v>
      </c>
      <c r="H28" s="2" t="e">
        <f>((1/$C$2)*($E$2^0.5)*(((F28*G28))/(F28+2*G28))^(2/3))-'Vazão Canal'!$I$19</f>
        <v>#DIV/0!</v>
      </c>
      <c r="I28" s="2" t="e">
        <f t="shared" si="5"/>
        <v>#DIV/0!</v>
      </c>
    </row>
    <row r="29" spans="1:9" x14ac:dyDescent="0.2">
      <c r="A29" s="2">
        <f t="shared" si="6"/>
        <v>2.5000000000000009</v>
      </c>
      <c r="B29" s="2">
        <f>'Vazão Canal'!$G$10</f>
        <v>0</v>
      </c>
      <c r="C29" s="2" t="e">
        <f>((1/$C$2)*($E$2^0.5)*(((A29*B29))/(A29+2*B29))^(2/3))-'Vazão Canal'!$I$19</f>
        <v>#DIV/0!</v>
      </c>
      <c r="D29" s="2" t="e">
        <f t="shared" si="4"/>
        <v>#DIV/0!</v>
      </c>
      <c r="E29" s="34"/>
      <c r="F29" s="2">
        <f>'Vazão Canal'!$G$9</f>
        <v>0</v>
      </c>
      <c r="G29" s="2">
        <f t="shared" si="7"/>
        <v>0.25000000000000006</v>
      </c>
      <c r="H29" s="2" t="e">
        <f>((1/$C$2)*($E$2^0.5)*(((F29*G29))/(F29+2*G29))^(2/3))-'Vazão Canal'!$I$19</f>
        <v>#DIV/0!</v>
      </c>
      <c r="I29" s="2" t="e">
        <f t="shared" si="5"/>
        <v>#DIV/0!</v>
      </c>
    </row>
    <row r="30" spans="1:9" x14ac:dyDescent="0.2">
      <c r="A30" s="2">
        <f t="shared" si="6"/>
        <v>2.600000000000001</v>
      </c>
      <c r="B30" s="2">
        <f>'Vazão Canal'!$G$10</f>
        <v>0</v>
      </c>
      <c r="C30" s="2" t="e">
        <f>((1/$C$2)*($E$2^0.5)*(((A30*B30))/(A30+2*B30))^(2/3))-'Vazão Canal'!$I$19</f>
        <v>#DIV/0!</v>
      </c>
      <c r="D30" s="2" t="e">
        <f t="shared" si="4"/>
        <v>#DIV/0!</v>
      </c>
      <c r="E30" s="34"/>
      <c r="F30" s="2">
        <f>'Vazão Canal'!$G$9</f>
        <v>0</v>
      </c>
      <c r="G30" s="2">
        <f t="shared" si="7"/>
        <v>0.26000000000000006</v>
      </c>
      <c r="H30" s="2" t="e">
        <f>((1/$C$2)*($E$2^0.5)*(((F30*G30))/(F30+2*G30))^(2/3))-'Vazão Canal'!$I$19</f>
        <v>#DIV/0!</v>
      </c>
      <c r="I30" s="2" t="e">
        <f t="shared" si="5"/>
        <v>#DIV/0!</v>
      </c>
    </row>
    <row r="31" spans="1:9" x14ac:dyDescent="0.2">
      <c r="A31" s="2">
        <f t="shared" si="6"/>
        <v>2.7000000000000011</v>
      </c>
      <c r="B31" s="2">
        <f>'Vazão Canal'!$G$10</f>
        <v>0</v>
      </c>
      <c r="C31" s="2" t="e">
        <f>((1/$C$2)*($E$2^0.5)*(((A31*B31))/(A31+2*B31))^(2/3))-'Vazão Canal'!$I$19</f>
        <v>#DIV/0!</v>
      </c>
      <c r="D31" s="2" t="e">
        <f t="shared" si="4"/>
        <v>#DIV/0!</v>
      </c>
      <c r="E31" s="34"/>
      <c r="F31" s="2">
        <f>'Vazão Canal'!$G$9</f>
        <v>0</v>
      </c>
      <c r="G31" s="2">
        <f t="shared" si="7"/>
        <v>0.27000000000000007</v>
      </c>
      <c r="H31" s="2" t="e">
        <f>((1/$C$2)*($E$2^0.5)*(((F31*G31))/(F31+2*G31))^(2/3))-'Vazão Canal'!$I$19</f>
        <v>#DIV/0!</v>
      </c>
      <c r="I31" s="2" t="e">
        <f t="shared" si="5"/>
        <v>#DIV/0!</v>
      </c>
    </row>
    <row r="32" spans="1:9" x14ac:dyDescent="0.2">
      <c r="A32" s="2">
        <f t="shared" si="6"/>
        <v>2.8000000000000012</v>
      </c>
      <c r="B32" s="2">
        <f>'Vazão Canal'!$G$10</f>
        <v>0</v>
      </c>
      <c r="C32" s="2" t="e">
        <f>((1/$C$2)*($E$2^0.5)*(((A32*B32))/(A32+2*B32))^(2/3))-'Vazão Canal'!$I$19</f>
        <v>#DIV/0!</v>
      </c>
      <c r="D32" s="2" t="e">
        <f t="shared" si="4"/>
        <v>#DIV/0!</v>
      </c>
      <c r="E32" s="34"/>
      <c r="F32" s="2">
        <f>'Vazão Canal'!$G$9</f>
        <v>0</v>
      </c>
      <c r="G32" s="2">
        <f t="shared" si="7"/>
        <v>0.28000000000000008</v>
      </c>
      <c r="H32" s="2" t="e">
        <f>((1/$C$2)*($E$2^0.5)*(((F32*G32))/(F32+2*G32))^(2/3))-'Vazão Canal'!$I$19</f>
        <v>#DIV/0!</v>
      </c>
      <c r="I32" s="2" t="e">
        <f t="shared" si="5"/>
        <v>#DIV/0!</v>
      </c>
    </row>
    <row r="33" spans="1:9" x14ac:dyDescent="0.2">
      <c r="A33" s="2">
        <f t="shared" si="6"/>
        <v>2.9000000000000012</v>
      </c>
      <c r="B33" s="2">
        <f>'Vazão Canal'!$G$10</f>
        <v>0</v>
      </c>
      <c r="C33" s="2" t="e">
        <f>((1/$C$2)*($E$2^0.5)*(((A33*B33))/(A33+2*B33))^(2/3))-'Vazão Canal'!$I$19</f>
        <v>#DIV/0!</v>
      </c>
      <c r="D33" s="2" t="e">
        <f t="shared" si="4"/>
        <v>#DIV/0!</v>
      </c>
      <c r="E33" s="34"/>
      <c r="F33" s="2">
        <f>'Vazão Canal'!$G$9</f>
        <v>0</v>
      </c>
      <c r="G33" s="2">
        <f t="shared" si="7"/>
        <v>0.29000000000000009</v>
      </c>
      <c r="H33" s="2" t="e">
        <f>((1/$C$2)*($E$2^0.5)*(((F33*G33))/(F33+2*G33))^(2/3))-'Vazão Canal'!$I$19</f>
        <v>#DIV/0!</v>
      </c>
      <c r="I33" s="2" t="e">
        <f t="shared" si="5"/>
        <v>#DIV/0!</v>
      </c>
    </row>
    <row r="34" spans="1:9" x14ac:dyDescent="0.2">
      <c r="A34" s="2">
        <f t="shared" si="6"/>
        <v>3.0000000000000013</v>
      </c>
      <c r="B34" s="2">
        <f>'Vazão Canal'!$G$10</f>
        <v>0</v>
      </c>
      <c r="C34" s="2" t="e">
        <f>((1/$C$2)*($E$2^0.5)*(((A34*B34))/(A34+2*B34))^(2/3))-'Vazão Canal'!$I$19</f>
        <v>#DIV/0!</v>
      </c>
      <c r="D34" s="2" t="e">
        <f t="shared" si="4"/>
        <v>#DIV/0!</v>
      </c>
      <c r="E34" s="34"/>
      <c r="F34" s="2">
        <f>'Vazão Canal'!$G$9</f>
        <v>0</v>
      </c>
      <c r="G34" s="2">
        <f t="shared" si="7"/>
        <v>0.3000000000000001</v>
      </c>
      <c r="H34" s="2" t="e">
        <f>((1/$C$2)*($E$2^0.5)*(((F34*G34))/(F34+2*G34))^(2/3))-'Vazão Canal'!$I$19</f>
        <v>#DIV/0!</v>
      </c>
      <c r="I34" s="2" t="e">
        <f t="shared" si="5"/>
        <v>#DIV/0!</v>
      </c>
    </row>
    <row r="35" spans="1:9" x14ac:dyDescent="0.2">
      <c r="A35" s="2">
        <f t="shared" si="6"/>
        <v>3.1000000000000014</v>
      </c>
      <c r="B35" s="2">
        <f>'Vazão Canal'!$G$10</f>
        <v>0</v>
      </c>
      <c r="C35" s="2" t="e">
        <f>((1/$C$2)*($E$2^0.5)*(((A35*B35))/(A35+2*B35))^(2/3))-'Vazão Canal'!$I$19</f>
        <v>#DIV/0!</v>
      </c>
      <c r="D35" s="2" t="e">
        <f t="shared" si="4"/>
        <v>#DIV/0!</v>
      </c>
      <c r="E35" s="34"/>
      <c r="F35" s="2">
        <f>'Vazão Canal'!$G$9</f>
        <v>0</v>
      </c>
      <c r="G35" s="2">
        <f t="shared" si="7"/>
        <v>0.31000000000000011</v>
      </c>
      <c r="H35" s="2" t="e">
        <f>((1/$C$2)*($E$2^0.5)*(((F35*G35))/(F35+2*G35))^(2/3))-'Vazão Canal'!$I$19</f>
        <v>#DIV/0!</v>
      </c>
      <c r="I35" s="2" t="e">
        <f t="shared" si="5"/>
        <v>#DIV/0!</v>
      </c>
    </row>
    <row r="36" spans="1:9" x14ac:dyDescent="0.2">
      <c r="A36" s="2">
        <f t="shared" si="6"/>
        <v>3.2000000000000015</v>
      </c>
      <c r="B36" s="2">
        <f>'Vazão Canal'!$G$10</f>
        <v>0</v>
      </c>
      <c r="C36" s="2" t="e">
        <f>((1/$C$2)*($E$2^0.5)*(((A36*B36))/(A36+2*B36))^(2/3))-'Vazão Canal'!$I$19</f>
        <v>#DIV/0!</v>
      </c>
      <c r="D36" s="2" t="e">
        <f t="shared" si="4"/>
        <v>#DIV/0!</v>
      </c>
      <c r="E36" s="34"/>
      <c r="F36" s="2">
        <f>'Vazão Canal'!$G$9</f>
        <v>0</v>
      </c>
      <c r="G36" s="2">
        <f t="shared" si="7"/>
        <v>0.32000000000000012</v>
      </c>
      <c r="H36" s="2" t="e">
        <f>((1/$C$2)*($E$2^0.5)*(((F36*G36))/(F36+2*G36))^(2/3))-'Vazão Canal'!$I$19</f>
        <v>#DIV/0!</v>
      </c>
      <c r="I36" s="2" t="e">
        <f t="shared" si="5"/>
        <v>#DIV/0!</v>
      </c>
    </row>
    <row r="37" spans="1:9" x14ac:dyDescent="0.2">
      <c r="A37" s="2">
        <f t="shared" si="6"/>
        <v>3.3000000000000016</v>
      </c>
      <c r="B37" s="2">
        <f>'Vazão Canal'!$G$10</f>
        <v>0</v>
      </c>
      <c r="C37" s="2" t="e">
        <f>((1/$C$2)*($E$2^0.5)*(((A37*B37))/(A37+2*B37))^(2/3))-'Vazão Canal'!$I$19</f>
        <v>#DIV/0!</v>
      </c>
      <c r="D37" s="2" t="e">
        <f t="shared" si="4"/>
        <v>#DIV/0!</v>
      </c>
      <c r="E37" s="34"/>
      <c r="F37" s="2">
        <f>'Vazão Canal'!$G$9</f>
        <v>0</v>
      </c>
      <c r="G37" s="2">
        <f t="shared" si="7"/>
        <v>0.33000000000000013</v>
      </c>
      <c r="H37" s="2" t="e">
        <f>((1/$C$2)*($E$2^0.5)*(((F37*G37))/(F37+2*G37))^(2/3))-'Vazão Canal'!$I$19</f>
        <v>#DIV/0!</v>
      </c>
      <c r="I37" s="2" t="e">
        <f t="shared" si="5"/>
        <v>#DIV/0!</v>
      </c>
    </row>
    <row r="38" spans="1:9" x14ac:dyDescent="0.2">
      <c r="A38" s="2">
        <f t="shared" si="6"/>
        <v>3.4000000000000017</v>
      </c>
      <c r="B38" s="2">
        <f>'Vazão Canal'!$G$10</f>
        <v>0</v>
      </c>
      <c r="C38" s="2" t="e">
        <f>((1/$C$2)*($E$2^0.5)*(((A38*B38))/(A38+2*B38))^(2/3))-'Vazão Canal'!$I$19</f>
        <v>#DIV/0!</v>
      </c>
      <c r="D38" s="2" t="e">
        <f t="shared" ref="D38:D53" si="8">ABS(C38)</f>
        <v>#DIV/0!</v>
      </c>
      <c r="E38" s="34"/>
      <c r="F38" s="2">
        <f>'Vazão Canal'!$G$9</f>
        <v>0</v>
      </c>
      <c r="G38" s="2">
        <f t="shared" si="7"/>
        <v>0.34000000000000014</v>
      </c>
      <c r="H38" s="2" t="e">
        <f>((1/$C$2)*($E$2^0.5)*(((F38*G38))/(F38+2*G38))^(2/3))-'Vazão Canal'!$I$19</f>
        <v>#DIV/0!</v>
      </c>
      <c r="I38" s="2" t="e">
        <f t="shared" ref="I38:I53" si="9">ABS(H38)</f>
        <v>#DIV/0!</v>
      </c>
    </row>
    <row r="39" spans="1:9" x14ac:dyDescent="0.2">
      <c r="A39" s="2">
        <f t="shared" ref="A39:A54" si="10">A38+0.1</f>
        <v>3.5000000000000018</v>
      </c>
      <c r="B39" s="2">
        <f>'Vazão Canal'!$G$10</f>
        <v>0</v>
      </c>
      <c r="C39" s="2" t="e">
        <f>((1/$C$2)*($E$2^0.5)*(((A39*B39))/(A39+2*B39))^(2/3))-'Vazão Canal'!$I$19</f>
        <v>#DIV/0!</v>
      </c>
      <c r="D39" s="2" t="e">
        <f t="shared" si="8"/>
        <v>#DIV/0!</v>
      </c>
      <c r="E39" s="34"/>
      <c r="F39" s="2">
        <f>'Vazão Canal'!$G$9</f>
        <v>0</v>
      </c>
      <c r="G39" s="2">
        <f t="shared" ref="G39:G54" si="11">G38+0.01</f>
        <v>0.35000000000000014</v>
      </c>
      <c r="H39" s="2" t="e">
        <f>((1/$C$2)*($E$2^0.5)*(((F39*G39))/(F39+2*G39))^(2/3))-'Vazão Canal'!$I$19</f>
        <v>#DIV/0!</v>
      </c>
      <c r="I39" s="2" t="e">
        <f t="shared" si="9"/>
        <v>#DIV/0!</v>
      </c>
    </row>
    <row r="40" spans="1:9" x14ac:dyDescent="0.2">
      <c r="A40" s="2">
        <f t="shared" si="10"/>
        <v>3.6000000000000019</v>
      </c>
      <c r="B40" s="2">
        <f>'Vazão Canal'!$G$10</f>
        <v>0</v>
      </c>
      <c r="C40" s="2" t="e">
        <f>((1/$C$2)*($E$2^0.5)*(((A40*B40))/(A40+2*B40))^(2/3))-'Vazão Canal'!$I$19</f>
        <v>#DIV/0!</v>
      </c>
      <c r="D40" s="2" t="e">
        <f t="shared" si="8"/>
        <v>#DIV/0!</v>
      </c>
      <c r="E40" s="34"/>
      <c r="F40" s="2">
        <f>'Vazão Canal'!$G$9</f>
        <v>0</v>
      </c>
      <c r="G40" s="2">
        <f t="shared" si="11"/>
        <v>0.36000000000000015</v>
      </c>
      <c r="H40" s="2" t="e">
        <f>((1/$C$2)*($E$2^0.5)*(((F40*G40))/(F40+2*G40))^(2/3))-'Vazão Canal'!$I$19</f>
        <v>#DIV/0!</v>
      </c>
      <c r="I40" s="2" t="e">
        <f t="shared" si="9"/>
        <v>#DIV/0!</v>
      </c>
    </row>
    <row r="41" spans="1:9" x14ac:dyDescent="0.2">
      <c r="A41" s="2">
        <f t="shared" si="10"/>
        <v>3.700000000000002</v>
      </c>
      <c r="B41" s="2">
        <f>'Vazão Canal'!$G$10</f>
        <v>0</v>
      </c>
      <c r="C41" s="2" t="e">
        <f>((1/$C$2)*($E$2^0.5)*(((A41*B41))/(A41+2*B41))^(2/3))-'Vazão Canal'!$I$19</f>
        <v>#DIV/0!</v>
      </c>
      <c r="D41" s="2" t="e">
        <f t="shared" si="8"/>
        <v>#DIV/0!</v>
      </c>
      <c r="E41" s="34"/>
      <c r="F41" s="2">
        <f>'Vazão Canal'!$G$9</f>
        <v>0</v>
      </c>
      <c r="G41" s="2">
        <f t="shared" si="11"/>
        <v>0.37000000000000016</v>
      </c>
      <c r="H41" s="2" t="e">
        <f>((1/$C$2)*($E$2^0.5)*(((F41*G41))/(F41+2*G41))^(2/3))-'Vazão Canal'!$I$19</f>
        <v>#DIV/0!</v>
      </c>
      <c r="I41" s="2" t="e">
        <f t="shared" si="9"/>
        <v>#DIV/0!</v>
      </c>
    </row>
    <row r="42" spans="1:9" x14ac:dyDescent="0.2">
      <c r="A42" s="2">
        <f t="shared" si="10"/>
        <v>3.800000000000002</v>
      </c>
      <c r="B42" s="2">
        <f>'Vazão Canal'!$G$10</f>
        <v>0</v>
      </c>
      <c r="C42" s="2" t="e">
        <f>((1/$C$2)*($E$2^0.5)*(((A42*B42))/(A42+2*B42))^(2/3))-'Vazão Canal'!$I$19</f>
        <v>#DIV/0!</v>
      </c>
      <c r="D42" s="2" t="e">
        <f t="shared" si="8"/>
        <v>#DIV/0!</v>
      </c>
      <c r="E42" s="34"/>
      <c r="F42" s="2">
        <f>'Vazão Canal'!$G$9</f>
        <v>0</v>
      </c>
      <c r="G42" s="2">
        <f t="shared" si="11"/>
        <v>0.38000000000000017</v>
      </c>
      <c r="H42" s="2" t="e">
        <f>((1/$C$2)*($E$2^0.5)*(((F42*G42))/(F42+2*G42))^(2/3))-'Vazão Canal'!$I$19</f>
        <v>#DIV/0!</v>
      </c>
      <c r="I42" s="2" t="e">
        <f t="shared" si="9"/>
        <v>#DIV/0!</v>
      </c>
    </row>
    <row r="43" spans="1:9" x14ac:dyDescent="0.2">
      <c r="A43" s="2">
        <f t="shared" si="10"/>
        <v>3.9000000000000021</v>
      </c>
      <c r="B43" s="2">
        <f>'Vazão Canal'!$G$10</f>
        <v>0</v>
      </c>
      <c r="C43" s="2" t="e">
        <f>((1/$C$2)*($E$2^0.5)*(((A43*B43))/(A43+2*B43))^(2/3))-'Vazão Canal'!$I$19</f>
        <v>#DIV/0!</v>
      </c>
      <c r="D43" s="2" t="e">
        <f t="shared" si="8"/>
        <v>#DIV/0!</v>
      </c>
      <c r="E43" s="34"/>
      <c r="F43" s="2">
        <f>'Vazão Canal'!$G$9</f>
        <v>0</v>
      </c>
      <c r="G43" s="2">
        <f t="shared" si="11"/>
        <v>0.39000000000000018</v>
      </c>
      <c r="H43" s="2" t="e">
        <f>((1/$C$2)*($E$2^0.5)*(((F43*G43))/(F43+2*G43))^(2/3))-'Vazão Canal'!$I$19</f>
        <v>#DIV/0!</v>
      </c>
      <c r="I43" s="2" t="e">
        <f t="shared" si="9"/>
        <v>#DIV/0!</v>
      </c>
    </row>
    <row r="44" spans="1:9" x14ac:dyDescent="0.2">
      <c r="A44" s="2">
        <f t="shared" si="10"/>
        <v>4.0000000000000018</v>
      </c>
      <c r="B44" s="2">
        <f>'Vazão Canal'!$G$10</f>
        <v>0</v>
      </c>
      <c r="C44" s="2" t="e">
        <f>((1/$C$2)*($E$2^0.5)*(((A44*B44))/(A44+2*B44))^(2/3))-'Vazão Canal'!$I$19</f>
        <v>#DIV/0!</v>
      </c>
      <c r="D44" s="2" t="e">
        <f t="shared" si="8"/>
        <v>#DIV/0!</v>
      </c>
      <c r="E44" s="34"/>
      <c r="F44" s="2">
        <f>'Vazão Canal'!$G$9</f>
        <v>0</v>
      </c>
      <c r="G44" s="2">
        <f t="shared" si="11"/>
        <v>0.40000000000000019</v>
      </c>
      <c r="H44" s="2" t="e">
        <f>((1/$C$2)*($E$2^0.5)*(((F44*G44))/(F44+2*G44))^(2/3))-'Vazão Canal'!$I$19</f>
        <v>#DIV/0!</v>
      </c>
      <c r="I44" s="2" t="e">
        <f t="shared" si="9"/>
        <v>#DIV/0!</v>
      </c>
    </row>
    <row r="45" spans="1:9" x14ac:dyDescent="0.2">
      <c r="A45" s="2">
        <f t="shared" si="10"/>
        <v>4.1000000000000014</v>
      </c>
      <c r="B45" s="2">
        <f>'Vazão Canal'!$G$10</f>
        <v>0</v>
      </c>
      <c r="C45" s="2" t="e">
        <f>((1/$C$2)*($E$2^0.5)*(((A45*B45))/(A45+2*B45))^(2/3))-'Vazão Canal'!$I$19</f>
        <v>#DIV/0!</v>
      </c>
      <c r="D45" s="2" t="e">
        <f t="shared" si="8"/>
        <v>#DIV/0!</v>
      </c>
      <c r="E45" s="34"/>
      <c r="F45" s="2">
        <f>'Vazão Canal'!$G$9</f>
        <v>0</v>
      </c>
      <c r="G45" s="2">
        <f t="shared" si="11"/>
        <v>0.4100000000000002</v>
      </c>
      <c r="H45" s="2" t="e">
        <f>((1/$C$2)*($E$2^0.5)*(((F45*G45))/(F45+2*G45))^(2/3))-'Vazão Canal'!$I$19</f>
        <v>#DIV/0!</v>
      </c>
      <c r="I45" s="2" t="e">
        <f t="shared" si="9"/>
        <v>#DIV/0!</v>
      </c>
    </row>
    <row r="46" spans="1:9" x14ac:dyDescent="0.2">
      <c r="A46" s="2">
        <f t="shared" si="10"/>
        <v>4.2000000000000011</v>
      </c>
      <c r="B46" s="2">
        <f>'Vazão Canal'!$G$10</f>
        <v>0</v>
      </c>
      <c r="C46" s="2" t="e">
        <f>((1/$C$2)*($E$2^0.5)*(((A46*B46))/(A46+2*B46))^(2/3))-'Vazão Canal'!$I$19</f>
        <v>#DIV/0!</v>
      </c>
      <c r="D46" s="2" t="e">
        <f t="shared" si="8"/>
        <v>#DIV/0!</v>
      </c>
      <c r="E46" s="34"/>
      <c r="F46" s="2">
        <f>'Vazão Canal'!$G$9</f>
        <v>0</v>
      </c>
      <c r="G46" s="2">
        <f t="shared" si="11"/>
        <v>0.42000000000000021</v>
      </c>
      <c r="H46" s="2" t="e">
        <f>((1/$C$2)*($E$2^0.5)*(((F46*G46))/(F46+2*G46))^(2/3))-'Vazão Canal'!$I$19</f>
        <v>#DIV/0!</v>
      </c>
      <c r="I46" s="2" t="e">
        <f t="shared" si="9"/>
        <v>#DIV/0!</v>
      </c>
    </row>
    <row r="47" spans="1:9" x14ac:dyDescent="0.2">
      <c r="A47" s="2">
        <f t="shared" si="10"/>
        <v>4.3000000000000007</v>
      </c>
      <c r="B47" s="2">
        <f>'Vazão Canal'!$G$10</f>
        <v>0</v>
      </c>
      <c r="C47" s="2" t="e">
        <f>((1/$C$2)*($E$2^0.5)*(((A47*B47))/(A47+2*B47))^(2/3))-'Vazão Canal'!$I$19</f>
        <v>#DIV/0!</v>
      </c>
      <c r="D47" s="2" t="e">
        <f t="shared" si="8"/>
        <v>#DIV/0!</v>
      </c>
      <c r="E47" s="34"/>
      <c r="F47" s="2">
        <f>'Vazão Canal'!$G$9</f>
        <v>0</v>
      </c>
      <c r="G47" s="2">
        <f t="shared" si="11"/>
        <v>0.43000000000000022</v>
      </c>
      <c r="H47" s="2" t="e">
        <f>((1/$C$2)*($E$2^0.5)*(((F47*G47))/(F47+2*G47))^(2/3))-'Vazão Canal'!$I$19</f>
        <v>#DIV/0!</v>
      </c>
      <c r="I47" s="2" t="e">
        <f t="shared" si="9"/>
        <v>#DIV/0!</v>
      </c>
    </row>
    <row r="48" spans="1:9" x14ac:dyDescent="0.2">
      <c r="A48" s="2">
        <f t="shared" si="10"/>
        <v>4.4000000000000004</v>
      </c>
      <c r="B48" s="2">
        <f>'Vazão Canal'!$G$10</f>
        <v>0</v>
      </c>
      <c r="C48" s="2" t="e">
        <f>((1/$C$2)*($E$2^0.5)*(((A48*B48))/(A48+2*B48))^(2/3))-'Vazão Canal'!$I$19</f>
        <v>#DIV/0!</v>
      </c>
      <c r="D48" s="2" t="e">
        <f t="shared" si="8"/>
        <v>#DIV/0!</v>
      </c>
      <c r="E48" s="34"/>
      <c r="F48" s="2">
        <f>'Vazão Canal'!$G$9</f>
        <v>0</v>
      </c>
      <c r="G48" s="2">
        <f t="shared" si="11"/>
        <v>0.44000000000000022</v>
      </c>
      <c r="H48" s="2" t="e">
        <f>((1/$C$2)*($E$2^0.5)*(((F48*G48))/(F48+2*G48))^(2/3))-'Vazão Canal'!$I$19</f>
        <v>#DIV/0!</v>
      </c>
      <c r="I48" s="2" t="e">
        <f t="shared" si="9"/>
        <v>#DIV/0!</v>
      </c>
    </row>
    <row r="49" spans="1:9" x14ac:dyDescent="0.2">
      <c r="A49" s="2">
        <f t="shared" si="10"/>
        <v>4.5</v>
      </c>
      <c r="B49" s="2">
        <f>'Vazão Canal'!$G$10</f>
        <v>0</v>
      </c>
      <c r="C49" s="2" t="e">
        <f>((1/$C$2)*($E$2^0.5)*(((A49*B49))/(A49+2*B49))^(2/3))-'Vazão Canal'!$I$19</f>
        <v>#DIV/0!</v>
      </c>
      <c r="D49" s="2" t="e">
        <f t="shared" si="8"/>
        <v>#DIV/0!</v>
      </c>
      <c r="E49" s="34"/>
      <c r="F49" s="2">
        <f>'Vazão Canal'!$G$9</f>
        <v>0</v>
      </c>
      <c r="G49" s="2">
        <f t="shared" si="11"/>
        <v>0.45000000000000023</v>
      </c>
      <c r="H49" s="2" t="e">
        <f>((1/$C$2)*($E$2^0.5)*(((F49*G49))/(F49+2*G49))^(2/3))-'Vazão Canal'!$I$19</f>
        <v>#DIV/0!</v>
      </c>
      <c r="I49" s="2" t="e">
        <f t="shared" si="9"/>
        <v>#DIV/0!</v>
      </c>
    </row>
    <row r="50" spans="1:9" x14ac:dyDescent="0.2">
      <c r="A50" s="2">
        <f t="shared" si="10"/>
        <v>4.5999999999999996</v>
      </c>
      <c r="B50" s="2">
        <f>'Vazão Canal'!$G$10</f>
        <v>0</v>
      </c>
      <c r="C50" s="2" t="e">
        <f>((1/$C$2)*($E$2^0.5)*(((A50*B50))/(A50+2*B50))^(2/3))-'Vazão Canal'!$I$19</f>
        <v>#DIV/0!</v>
      </c>
      <c r="D50" s="2" t="e">
        <f t="shared" si="8"/>
        <v>#DIV/0!</v>
      </c>
      <c r="E50" s="34"/>
      <c r="F50" s="2">
        <f>'Vazão Canal'!$G$9</f>
        <v>0</v>
      </c>
      <c r="G50" s="2">
        <f t="shared" si="11"/>
        <v>0.46000000000000024</v>
      </c>
      <c r="H50" s="2" t="e">
        <f>((1/$C$2)*($E$2^0.5)*(((F50*G50))/(F50+2*G50))^(2/3))-'Vazão Canal'!$I$19</f>
        <v>#DIV/0!</v>
      </c>
      <c r="I50" s="2" t="e">
        <f t="shared" si="9"/>
        <v>#DIV/0!</v>
      </c>
    </row>
    <row r="51" spans="1:9" x14ac:dyDescent="0.2">
      <c r="A51" s="2">
        <f t="shared" si="10"/>
        <v>4.6999999999999993</v>
      </c>
      <c r="B51" s="2">
        <f>'Vazão Canal'!$G$10</f>
        <v>0</v>
      </c>
      <c r="C51" s="2" t="e">
        <f>((1/$C$2)*($E$2^0.5)*(((A51*B51))/(A51+2*B51))^(2/3))-'Vazão Canal'!$I$19</f>
        <v>#DIV/0!</v>
      </c>
      <c r="D51" s="2" t="e">
        <f t="shared" si="8"/>
        <v>#DIV/0!</v>
      </c>
      <c r="E51" s="34"/>
      <c r="F51" s="2">
        <f>'Vazão Canal'!$G$9</f>
        <v>0</v>
      </c>
      <c r="G51" s="2">
        <f t="shared" si="11"/>
        <v>0.47000000000000025</v>
      </c>
      <c r="H51" s="2" t="e">
        <f>((1/$C$2)*($E$2^0.5)*(((F51*G51))/(F51+2*G51))^(2/3))-'Vazão Canal'!$I$19</f>
        <v>#DIV/0!</v>
      </c>
      <c r="I51" s="2" t="e">
        <f t="shared" si="9"/>
        <v>#DIV/0!</v>
      </c>
    </row>
    <row r="52" spans="1:9" x14ac:dyDescent="0.2">
      <c r="A52" s="2">
        <f t="shared" si="10"/>
        <v>4.7999999999999989</v>
      </c>
      <c r="B52" s="2">
        <f>'Vazão Canal'!$G$10</f>
        <v>0</v>
      </c>
      <c r="C52" s="2" t="e">
        <f>((1/$C$2)*($E$2^0.5)*(((A52*B52))/(A52+2*B52))^(2/3))-'Vazão Canal'!$I$19</f>
        <v>#DIV/0!</v>
      </c>
      <c r="D52" s="2" t="e">
        <f t="shared" si="8"/>
        <v>#DIV/0!</v>
      </c>
      <c r="E52" s="34"/>
      <c r="F52" s="2">
        <f>'Vazão Canal'!$G$9</f>
        <v>0</v>
      </c>
      <c r="G52" s="2">
        <f t="shared" si="11"/>
        <v>0.48000000000000026</v>
      </c>
      <c r="H52" s="2" t="e">
        <f>((1/$C$2)*($E$2^0.5)*(((F52*G52))/(F52+2*G52))^(2/3))-'Vazão Canal'!$I$19</f>
        <v>#DIV/0!</v>
      </c>
      <c r="I52" s="2" t="e">
        <f t="shared" si="9"/>
        <v>#DIV/0!</v>
      </c>
    </row>
    <row r="53" spans="1:9" x14ac:dyDescent="0.2">
      <c r="A53" s="2">
        <f t="shared" si="10"/>
        <v>4.8999999999999986</v>
      </c>
      <c r="B53" s="2">
        <f>'Vazão Canal'!$G$10</f>
        <v>0</v>
      </c>
      <c r="C53" s="2" t="e">
        <f>((1/$C$2)*($E$2^0.5)*(((A53*B53))/(A53+2*B53))^(2/3))-'Vazão Canal'!$I$19</f>
        <v>#DIV/0!</v>
      </c>
      <c r="D53" s="2" t="e">
        <f t="shared" si="8"/>
        <v>#DIV/0!</v>
      </c>
      <c r="E53" s="34"/>
      <c r="F53" s="2">
        <f>'Vazão Canal'!$G$9</f>
        <v>0</v>
      </c>
      <c r="G53" s="2">
        <f t="shared" si="11"/>
        <v>0.49000000000000027</v>
      </c>
      <c r="H53" s="2" t="e">
        <f>((1/$C$2)*($E$2^0.5)*(((F53*G53))/(F53+2*G53))^(2/3))-'Vazão Canal'!$I$19</f>
        <v>#DIV/0!</v>
      </c>
      <c r="I53" s="2" t="e">
        <f t="shared" si="9"/>
        <v>#DIV/0!</v>
      </c>
    </row>
    <row r="54" spans="1:9" x14ac:dyDescent="0.2">
      <c r="A54" s="2">
        <f t="shared" si="10"/>
        <v>4.9999999999999982</v>
      </c>
      <c r="B54" s="2">
        <f>'Vazão Canal'!$G$10</f>
        <v>0</v>
      </c>
      <c r="C54" s="2" t="e">
        <f>((1/$C$2)*($E$2^0.5)*(((A54*B54))/(A54+2*B54))^(2/3))-'Vazão Canal'!$I$19</f>
        <v>#DIV/0!</v>
      </c>
      <c r="D54" s="2" t="e">
        <f t="shared" ref="D54:D69" si="12">ABS(C54)</f>
        <v>#DIV/0!</v>
      </c>
      <c r="E54" s="34"/>
      <c r="F54" s="2">
        <f>'Vazão Canal'!$G$9</f>
        <v>0</v>
      </c>
      <c r="G54" s="2">
        <f t="shared" si="11"/>
        <v>0.50000000000000022</v>
      </c>
      <c r="H54" s="2" t="e">
        <f>((1/$C$2)*($E$2^0.5)*(((F54*G54))/(F54+2*G54))^(2/3))-'Vazão Canal'!$I$19</f>
        <v>#DIV/0!</v>
      </c>
      <c r="I54" s="2" t="e">
        <f t="shared" ref="I54:I69" si="13">ABS(H54)</f>
        <v>#DIV/0!</v>
      </c>
    </row>
    <row r="55" spans="1:9" x14ac:dyDescent="0.2">
      <c r="A55" s="2">
        <f t="shared" ref="A55:A70" si="14">A54+0.1</f>
        <v>5.0999999999999979</v>
      </c>
      <c r="B55" s="2">
        <f>'Vazão Canal'!$G$10</f>
        <v>0</v>
      </c>
      <c r="C55" s="2" t="e">
        <f>((1/$C$2)*($E$2^0.5)*(((A55*B55))/(A55+2*B55))^(2/3))-'Vazão Canal'!$I$19</f>
        <v>#DIV/0!</v>
      </c>
      <c r="D55" s="2" t="e">
        <f t="shared" si="12"/>
        <v>#DIV/0!</v>
      </c>
      <c r="E55" s="34"/>
      <c r="F55" s="2">
        <f>'Vazão Canal'!$G$9</f>
        <v>0</v>
      </c>
      <c r="G55" s="2">
        <f t="shared" ref="G55:G70" si="15">G54+0.01</f>
        <v>0.51000000000000023</v>
      </c>
      <c r="H55" s="2" t="e">
        <f>((1/$C$2)*($E$2^0.5)*(((F55*G55))/(F55+2*G55))^(2/3))-'Vazão Canal'!$I$19</f>
        <v>#DIV/0!</v>
      </c>
      <c r="I55" s="2" t="e">
        <f t="shared" si="13"/>
        <v>#DIV/0!</v>
      </c>
    </row>
    <row r="56" spans="1:9" x14ac:dyDescent="0.2">
      <c r="A56" s="2">
        <f t="shared" si="14"/>
        <v>5.1999999999999975</v>
      </c>
      <c r="B56" s="2">
        <f>'Vazão Canal'!$G$10</f>
        <v>0</v>
      </c>
      <c r="C56" s="2" t="e">
        <f>((1/$C$2)*($E$2^0.5)*(((A56*B56))/(A56+2*B56))^(2/3))-'Vazão Canal'!$I$19</f>
        <v>#DIV/0!</v>
      </c>
      <c r="D56" s="2" t="e">
        <f t="shared" si="12"/>
        <v>#DIV/0!</v>
      </c>
      <c r="E56" s="34"/>
      <c r="F56" s="2">
        <f>'Vazão Canal'!$G$9</f>
        <v>0</v>
      </c>
      <c r="G56" s="2">
        <f t="shared" si="15"/>
        <v>0.52000000000000024</v>
      </c>
      <c r="H56" s="2" t="e">
        <f>((1/$C$2)*($E$2^0.5)*(((F56*G56))/(F56+2*G56))^(2/3))-'Vazão Canal'!$I$19</f>
        <v>#DIV/0!</v>
      </c>
      <c r="I56" s="2" t="e">
        <f t="shared" si="13"/>
        <v>#DIV/0!</v>
      </c>
    </row>
    <row r="57" spans="1:9" x14ac:dyDescent="0.2">
      <c r="A57" s="2">
        <f t="shared" si="14"/>
        <v>5.2999999999999972</v>
      </c>
      <c r="B57" s="2">
        <f>'Vazão Canal'!$G$10</f>
        <v>0</v>
      </c>
      <c r="C57" s="2" t="e">
        <f>((1/$C$2)*($E$2^0.5)*(((A57*B57))/(A57+2*B57))^(2/3))-'Vazão Canal'!$I$19</f>
        <v>#DIV/0!</v>
      </c>
      <c r="D57" s="2" t="e">
        <f t="shared" si="12"/>
        <v>#DIV/0!</v>
      </c>
      <c r="E57" s="34"/>
      <c r="F57" s="2">
        <f>'Vazão Canal'!$G$9</f>
        <v>0</v>
      </c>
      <c r="G57" s="2">
        <f t="shared" si="15"/>
        <v>0.53000000000000025</v>
      </c>
      <c r="H57" s="2" t="e">
        <f>((1/$C$2)*($E$2^0.5)*(((F57*G57))/(F57+2*G57))^(2/3))-'Vazão Canal'!$I$19</f>
        <v>#DIV/0!</v>
      </c>
      <c r="I57" s="2" t="e">
        <f t="shared" si="13"/>
        <v>#DIV/0!</v>
      </c>
    </row>
    <row r="58" spans="1:9" x14ac:dyDescent="0.2">
      <c r="A58" s="2">
        <f t="shared" si="14"/>
        <v>5.3999999999999968</v>
      </c>
      <c r="B58" s="2">
        <f>'Vazão Canal'!$G$10</f>
        <v>0</v>
      </c>
      <c r="C58" s="2" t="e">
        <f>((1/$C$2)*($E$2^0.5)*(((A58*B58))/(A58+2*B58))^(2/3))-'Vazão Canal'!$I$19</f>
        <v>#DIV/0!</v>
      </c>
      <c r="D58" s="2" t="e">
        <f t="shared" si="12"/>
        <v>#DIV/0!</v>
      </c>
      <c r="E58" s="34"/>
      <c r="F58" s="2">
        <f>'Vazão Canal'!$G$9</f>
        <v>0</v>
      </c>
      <c r="G58" s="2">
        <f t="shared" si="15"/>
        <v>0.54000000000000026</v>
      </c>
      <c r="H58" s="2" t="e">
        <f>((1/$C$2)*($E$2^0.5)*(((F58*G58))/(F58+2*G58))^(2/3))-'Vazão Canal'!$I$19</f>
        <v>#DIV/0!</v>
      </c>
      <c r="I58" s="2" t="e">
        <f t="shared" si="13"/>
        <v>#DIV/0!</v>
      </c>
    </row>
    <row r="59" spans="1:9" x14ac:dyDescent="0.2">
      <c r="A59" s="2">
        <f t="shared" si="14"/>
        <v>5.4999999999999964</v>
      </c>
      <c r="B59" s="2">
        <f>'Vazão Canal'!$G$10</f>
        <v>0</v>
      </c>
      <c r="C59" s="2" t="e">
        <f>((1/$C$2)*($E$2^0.5)*(((A59*B59))/(A59+2*B59))^(2/3))-'Vazão Canal'!$I$19</f>
        <v>#DIV/0!</v>
      </c>
      <c r="D59" s="2" t="e">
        <f t="shared" si="12"/>
        <v>#DIV/0!</v>
      </c>
      <c r="E59" s="34"/>
      <c r="F59" s="2">
        <f>'Vazão Canal'!$G$9</f>
        <v>0</v>
      </c>
      <c r="G59" s="2">
        <f t="shared" si="15"/>
        <v>0.55000000000000027</v>
      </c>
      <c r="H59" s="2" t="e">
        <f>((1/$C$2)*($E$2^0.5)*(((F59*G59))/(F59+2*G59))^(2/3))-'Vazão Canal'!$I$19</f>
        <v>#DIV/0!</v>
      </c>
      <c r="I59" s="2" t="e">
        <f t="shared" si="13"/>
        <v>#DIV/0!</v>
      </c>
    </row>
    <row r="60" spans="1:9" x14ac:dyDescent="0.2">
      <c r="A60" s="2">
        <f t="shared" si="14"/>
        <v>5.5999999999999961</v>
      </c>
      <c r="B60" s="2">
        <f>'Vazão Canal'!$G$10</f>
        <v>0</v>
      </c>
      <c r="C60" s="2" t="e">
        <f>((1/$C$2)*($E$2^0.5)*(((A60*B60))/(A60+2*B60))^(2/3))-'Vazão Canal'!$I$19</f>
        <v>#DIV/0!</v>
      </c>
      <c r="D60" s="2" t="e">
        <f t="shared" si="12"/>
        <v>#DIV/0!</v>
      </c>
      <c r="E60" s="34"/>
      <c r="F60" s="2">
        <f>'Vazão Canal'!$G$9</f>
        <v>0</v>
      </c>
      <c r="G60" s="2">
        <f t="shared" si="15"/>
        <v>0.56000000000000028</v>
      </c>
      <c r="H60" s="2" t="e">
        <f>((1/$C$2)*($E$2^0.5)*(((F60*G60))/(F60+2*G60))^(2/3))-'Vazão Canal'!$I$19</f>
        <v>#DIV/0!</v>
      </c>
      <c r="I60" s="2" t="e">
        <f t="shared" si="13"/>
        <v>#DIV/0!</v>
      </c>
    </row>
    <row r="61" spans="1:9" x14ac:dyDescent="0.2">
      <c r="A61" s="2">
        <f t="shared" si="14"/>
        <v>5.6999999999999957</v>
      </c>
      <c r="B61" s="2">
        <f>'Vazão Canal'!$G$10</f>
        <v>0</v>
      </c>
      <c r="C61" s="2" t="e">
        <f>((1/$C$2)*($E$2^0.5)*(((A61*B61))/(A61+2*B61))^(2/3))-'Vazão Canal'!$I$19</f>
        <v>#DIV/0!</v>
      </c>
      <c r="D61" s="2" t="e">
        <f t="shared" si="12"/>
        <v>#DIV/0!</v>
      </c>
      <c r="E61" s="34"/>
      <c r="F61" s="2">
        <f>'Vazão Canal'!$G$9</f>
        <v>0</v>
      </c>
      <c r="G61" s="2">
        <f t="shared" si="15"/>
        <v>0.57000000000000028</v>
      </c>
      <c r="H61" s="2" t="e">
        <f>((1/$C$2)*($E$2^0.5)*(((F61*G61))/(F61+2*G61))^(2/3))-'Vazão Canal'!$I$19</f>
        <v>#DIV/0!</v>
      </c>
      <c r="I61" s="2" t="e">
        <f t="shared" si="13"/>
        <v>#DIV/0!</v>
      </c>
    </row>
    <row r="62" spans="1:9" x14ac:dyDescent="0.2">
      <c r="A62" s="2">
        <f t="shared" si="14"/>
        <v>5.7999999999999954</v>
      </c>
      <c r="B62" s="2">
        <f>'Vazão Canal'!$G$10</f>
        <v>0</v>
      </c>
      <c r="C62" s="2" t="e">
        <f>((1/$C$2)*($E$2^0.5)*(((A62*B62))/(A62+2*B62))^(2/3))-'Vazão Canal'!$I$19</f>
        <v>#DIV/0!</v>
      </c>
      <c r="D62" s="2" t="e">
        <f t="shared" si="12"/>
        <v>#DIV/0!</v>
      </c>
      <c r="E62" s="34"/>
      <c r="F62" s="2">
        <f>'Vazão Canal'!$G$9</f>
        <v>0</v>
      </c>
      <c r="G62" s="2">
        <f t="shared" si="15"/>
        <v>0.58000000000000029</v>
      </c>
      <c r="H62" s="2" t="e">
        <f>((1/$C$2)*($E$2^0.5)*(((F62*G62))/(F62+2*G62))^(2/3))-'Vazão Canal'!$I$19</f>
        <v>#DIV/0!</v>
      </c>
      <c r="I62" s="2" t="e">
        <f t="shared" si="13"/>
        <v>#DIV/0!</v>
      </c>
    </row>
    <row r="63" spans="1:9" x14ac:dyDescent="0.2">
      <c r="A63" s="2">
        <f t="shared" si="14"/>
        <v>5.899999999999995</v>
      </c>
      <c r="B63" s="2">
        <f>'Vazão Canal'!$G$10</f>
        <v>0</v>
      </c>
      <c r="C63" s="2" t="e">
        <f>((1/$C$2)*($E$2^0.5)*(((A63*B63))/(A63+2*B63))^(2/3))-'Vazão Canal'!$I$19</f>
        <v>#DIV/0!</v>
      </c>
      <c r="D63" s="2" t="e">
        <f t="shared" si="12"/>
        <v>#DIV/0!</v>
      </c>
      <c r="E63" s="34"/>
      <c r="F63" s="2">
        <f>'Vazão Canal'!$G$9</f>
        <v>0</v>
      </c>
      <c r="G63" s="2">
        <f t="shared" si="15"/>
        <v>0.5900000000000003</v>
      </c>
      <c r="H63" s="2" t="e">
        <f>((1/$C$2)*($E$2^0.5)*(((F63*G63))/(F63+2*G63))^(2/3))-'Vazão Canal'!$I$19</f>
        <v>#DIV/0!</v>
      </c>
      <c r="I63" s="2" t="e">
        <f t="shared" si="13"/>
        <v>#DIV/0!</v>
      </c>
    </row>
    <row r="64" spans="1:9" x14ac:dyDescent="0.2">
      <c r="A64" s="2">
        <f t="shared" si="14"/>
        <v>5.9999999999999947</v>
      </c>
      <c r="B64" s="2">
        <f>'Vazão Canal'!$G$10</f>
        <v>0</v>
      </c>
      <c r="C64" s="2" t="e">
        <f>((1/$C$2)*($E$2^0.5)*(((A64*B64))/(A64+2*B64))^(2/3))-'Vazão Canal'!$I$19</f>
        <v>#DIV/0!</v>
      </c>
      <c r="D64" s="2" t="e">
        <f t="shared" si="12"/>
        <v>#DIV/0!</v>
      </c>
      <c r="E64" s="34"/>
      <c r="F64" s="2">
        <f>'Vazão Canal'!$G$9</f>
        <v>0</v>
      </c>
      <c r="G64" s="2">
        <f t="shared" si="15"/>
        <v>0.60000000000000031</v>
      </c>
      <c r="H64" s="2" t="e">
        <f>((1/$C$2)*($E$2^0.5)*(((F64*G64))/(F64+2*G64))^(2/3))-'Vazão Canal'!$I$19</f>
        <v>#DIV/0!</v>
      </c>
      <c r="I64" s="2" t="e">
        <f t="shared" si="13"/>
        <v>#DIV/0!</v>
      </c>
    </row>
    <row r="65" spans="1:9" x14ac:dyDescent="0.2">
      <c r="A65" s="2">
        <f t="shared" si="14"/>
        <v>6.0999999999999943</v>
      </c>
      <c r="B65" s="2">
        <f>'Vazão Canal'!$G$10</f>
        <v>0</v>
      </c>
      <c r="C65" s="2" t="e">
        <f>((1/$C$2)*($E$2^0.5)*(((A65*B65))/(A65+2*B65))^(2/3))-'Vazão Canal'!$I$19</f>
        <v>#DIV/0!</v>
      </c>
      <c r="D65" s="2" t="e">
        <f t="shared" si="12"/>
        <v>#DIV/0!</v>
      </c>
      <c r="E65" s="34"/>
      <c r="F65" s="2">
        <f>'Vazão Canal'!$G$9</f>
        <v>0</v>
      </c>
      <c r="G65" s="2">
        <f t="shared" si="15"/>
        <v>0.61000000000000032</v>
      </c>
      <c r="H65" s="2" t="e">
        <f>((1/$C$2)*($E$2^0.5)*(((F65*G65))/(F65+2*G65))^(2/3))-'Vazão Canal'!$I$19</f>
        <v>#DIV/0!</v>
      </c>
      <c r="I65" s="2" t="e">
        <f t="shared" si="13"/>
        <v>#DIV/0!</v>
      </c>
    </row>
    <row r="66" spans="1:9" x14ac:dyDescent="0.2">
      <c r="A66" s="2">
        <f t="shared" si="14"/>
        <v>6.199999999999994</v>
      </c>
      <c r="B66" s="2">
        <f>'Vazão Canal'!$G$10</f>
        <v>0</v>
      </c>
      <c r="C66" s="2" t="e">
        <f>((1/$C$2)*($E$2^0.5)*(((A66*B66))/(A66+2*B66))^(2/3))-'Vazão Canal'!$I$19</f>
        <v>#DIV/0!</v>
      </c>
      <c r="D66" s="2" t="e">
        <f t="shared" si="12"/>
        <v>#DIV/0!</v>
      </c>
      <c r="E66" s="34"/>
      <c r="F66" s="2">
        <f>'Vazão Canal'!$G$9</f>
        <v>0</v>
      </c>
      <c r="G66" s="2">
        <f t="shared" si="15"/>
        <v>0.62000000000000033</v>
      </c>
      <c r="H66" s="2" t="e">
        <f>((1/$C$2)*($E$2^0.5)*(((F66*G66))/(F66+2*G66))^(2/3))-'Vazão Canal'!$I$19</f>
        <v>#DIV/0!</v>
      </c>
      <c r="I66" s="2" t="e">
        <f t="shared" si="13"/>
        <v>#DIV/0!</v>
      </c>
    </row>
    <row r="67" spans="1:9" x14ac:dyDescent="0.2">
      <c r="A67" s="2">
        <f t="shared" si="14"/>
        <v>6.2999999999999936</v>
      </c>
      <c r="B67" s="2">
        <f>'Vazão Canal'!$G$10</f>
        <v>0</v>
      </c>
      <c r="C67" s="2" t="e">
        <f>((1/$C$2)*($E$2^0.5)*(((A67*B67))/(A67+2*B67))^(2/3))-'Vazão Canal'!$I$19</f>
        <v>#DIV/0!</v>
      </c>
      <c r="D67" s="2" t="e">
        <f t="shared" si="12"/>
        <v>#DIV/0!</v>
      </c>
      <c r="E67" s="34"/>
      <c r="F67" s="2">
        <f>'Vazão Canal'!$G$9</f>
        <v>0</v>
      </c>
      <c r="G67" s="2">
        <f t="shared" si="15"/>
        <v>0.63000000000000034</v>
      </c>
      <c r="H67" s="2" t="e">
        <f>((1/$C$2)*($E$2^0.5)*(((F67*G67))/(F67+2*G67))^(2/3))-'Vazão Canal'!$I$19</f>
        <v>#DIV/0!</v>
      </c>
      <c r="I67" s="2" t="e">
        <f t="shared" si="13"/>
        <v>#DIV/0!</v>
      </c>
    </row>
    <row r="68" spans="1:9" x14ac:dyDescent="0.2">
      <c r="A68" s="2">
        <f t="shared" si="14"/>
        <v>6.3999999999999932</v>
      </c>
      <c r="B68" s="2">
        <f>'Vazão Canal'!$G$10</f>
        <v>0</v>
      </c>
      <c r="C68" s="2" t="e">
        <f>((1/$C$2)*($E$2^0.5)*(((A68*B68))/(A68+2*B68))^(2/3))-'Vazão Canal'!$I$19</f>
        <v>#DIV/0!</v>
      </c>
      <c r="D68" s="2" t="e">
        <f t="shared" si="12"/>
        <v>#DIV/0!</v>
      </c>
      <c r="E68" s="34"/>
      <c r="F68" s="2">
        <f>'Vazão Canal'!$G$9</f>
        <v>0</v>
      </c>
      <c r="G68" s="2">
        <f t="shared" si="15"/>
        <v>0.64000000000000035</v>
      </c>
      <c r="H68" s="2" t="e">
        <f>((1/$C$2)*($E$2^0.5)*(((F68*G68))/(F68+2*G68))^(2/3))-'Vazão Canal'!$I$19</f>
        <v>#DIV/0!</v>
      </c>
      <c r="I68" s="2" t="e">
        <f t="shared" si="13"/>
        <v>#DIV/0!</v>
      </c>
    </row>
    <row r="69" spans="1:9" x14ac:dyDescent="0.2">
      <c r="A69" s="2">
        <f t="shared" si="14"/>
        <v>6.4999999999999929</v>
      </c>
      <c r="B69" s="2">
        <f>'Vazão Canal'!$G$10</f>
        <v>0</v>
      </c>
      <c r="C69" s="2" t="e">
        <f>((1/$C$2)*($E$2^0.5)*(((A69*B69))/(A69+2*B69))^(2/3))-'Vazão Canal'!$I$19</f>
        <v>#DIV/0!</v>
      </c>
      <c r="D69" s="2" t="e">
        <f t="shared" si="12"/>
        <v>#DIV/0!</v>
      </c>
      <c r="E69" s="34"/>
      <c r="F69" s="2">
        <f>'Vazão Canal'!$G$9</f>
        <v>0</v>
      </c>
      <c r="G69" s="2">
        <f t="shared" si="15"/>
        <v>0.65000000000000036</v>
      </c>
      <c r="H69" s="2" t="e">
        <f>((1/$C$2)*($E$2^0.5)*(((F69*G69))/(F69+2*G69))^(2/3))-'Vazão Canal'!$I$19</f>
        <v>#DIV/0!</v>
      </c>
      <c r="I69" s="2" t="e">
        <f t="shared" si="13"/>
        <v>#DIV/0!</v>
      </c>
    </row>
    <row r="70" spans="1:9" x14ac:dyDescent="0.2">
      <c r="A70" s="2">
        <f t="shared" si="14"/>
        <v>6.5999999999999925</v>
      </c>
      <c r="B70" s="2">
        <f>'Vazão Canal'!$G$10</f>
        <v>0</v>
      </c>
      <c r="C70" s="2" t="e">
        <f>((1/$C$2)*($E$2^0.5)*(((A70*B70))/(A70+2*B70))^(2/3))-'Vazão Canal'!$I$19</f>
        <v>#DIV/0!</v>
      </c>
      <c r="D70" s="2" t="e">
        <f t="shared" ref="D70:D85" si="16">ABS(C70)</f>
        <v>#DIV/0!</v>
      </c>
      <c r="E70" s="34"/>
      <c r="F70" s="2">
        <f>'Vazão Canal'!$G$9</f>
        <v>0</v>
      </c>
      <c r="G70" s="2">
        <f t="shared" si="15"/>
        <v>0.66000000000000036</v>
      </c>
      <c r="H70" s="2" t="e">
        <f>((1/$C$2)*($E$2^0.5)*(((F70*G70))/(F70+2*G70))^(2/3))-'Vazão Canal'!$I$19</f>
        <v>#DIV/0!</v>
      </c>
      <c r="I70" s="2" t="e">
        <f t="shared" ref="I70:I85" si="17">ABS(H70)</f>
        <v>#DIV/0!</v>
      </c>
    </row>
    <row r="71" spans="1:9" x14ac:dyDescent="0.2">
      <c r="A71" s="2">
        <f t="shared" ref="A71:A86" si="18">A70+0.1</f>
        <v>6.6999999999999922</v>
      </c>
      <c r="B71" s="2">
        <f>'Vazão Canal'!$G$10</f>
        <v>0</v>
      </c>
      <c r="C71" s="2" t="e">
        <f>((1/$C$2)*($E$2^0.5)*(((A71*B71))/(A71+2*B71))^(2/3))-'Vazão Canal'!$I$19</f>
        <v>#DIV/0!</v>
      </c>
      <c r="D71" s="2" t="e">
        <f t="shared" si="16"/>
        <v>#DIV/0!</v>
      </c>
      <c r="E71" s="34"/>
      <c r="F71" s="2">
        <f>'Vazão Canal'!$G$9</f>
        <v>0</v>
      </c>
      <c r="G71" s="2">
        <f t="shared" ref="G71:G86" si="19">G70+0.01</f>
        <v>0.67000000000000037</v>
      </c>
      <c r="H71" s="2" t="e">
        <f>((1/$C$2)*($E$2^0.5)*(((F71*G71))/(F71+2*G71))^(2/3))-'Vazão Canal'!$I$19</f>
        <v>#DIV/0!</v>
      </c>
      <c r="I71" s="2" t="e">
        <f t="shared" si="17"/>
        <v>#DIV/0!</v>
      </c>
    </row>
    <row r="72" spans="1:9" x14ac:dyDescent="0.2">
      <c r="A72" s="2">
        <f t="shared" si="18"/>
        <v>6.7999999999999918</v>
      </c>
      <c r="B72" s="2">
        <f>'Vazão Canal'!$G$10</f>
        <v>0</v>
      </c>
      <c r="C72" s="2" t="e">
        <f>((1/$C$2)*($E$2^0.5)*(((A72*B72))/(A72+2*B72))^(2/3))-'Vazão Canal'!$I$19</f>
        <v>#DIV/0!</v>
      </c>
      <c r="D72" s="2" t="e">
        <f t="shared" si="16"/>
        <v>#DIV/0!</v>
      </c>
      <c r="E72" s="34"/>
      <c r="F72" s="2">
        <f>'Vazão Canal'!$G$9</f>
        <v>0</v>
      </c>
      <c r="G72" s="2">
        <f t="shared" si="19"/>
        <v>0.68000000000000038</v>
      </c>
      <c r="H72" s="2" t="e">
        <f>((1/$C$2)*($E$2^0.5)*(((F72*G72))/(F72+2*G72))^(2/3))-'Vazão Canal'!$I$19</f>
        <v>#DIV/0!</v>
      </c>
      <c r="I72" s="2" t="e">
        <f t="shared" si="17"/>
        <v>#DIV/0!</v>
      </c>
    </row>
    <row r="73" spans="1:9" x14ac:dyDescent="0.2">
      <c r="A73" s="2">
        <f t="shared" si="18"/>
        <v>6.8999999999999915</v>
      </c>
      <c r="B73" s="2">
        <f>'Vazão Canal'!$G$10</f>
        <v>0</v>
      </c>
      <c r="C73" s="2" t="e">
        <f>((1/$C$2)*($E$2^0.5)*(((A73*B73))/(A73+2*B73))^(2/3))-'Vazão Canal'!$I$19</f>
        <v>#DIV/0!</v>
      </c>
      <c r="D73" s="2" t="e">
        <f t="shared" si="16"/>
        <v>#DIV/0!</v>
      </c>
      <c r="E73" s="34"/>
      <c r="F73" s="2">
        <f>'Vazão Canal'!$G$9</f>
        <v>0</v>
      </c>
      <c r="G73" s="2">
        <f t="shared" si="19"/>
        <v>0.69000000000000039</v>
      </c>
      <c r="H73" s="2" t="e">
        <f>((1/$C$2)*($E$2^0.5)*(((F73*G73))/(F73+2*G73))^(2/3))-'Vazão Canal'!$I$19</f>
        <v>#DIV/0!</v>
      </c>
      <c r="I73" s="2" t="e">
        <f t="shared" si="17"/>
        <v>#DIV/0!</v>
      </c>
    </row>
    <row r="74" spans="1:9" x14ac:dyDescent="0.2">
      <c r="A74" s="2">
        <f t="shared" si="18"/>
        <v>6.9999999999999911</v>
      </c>
      <c r="B74" s="2">
        <f>'Vazão Canal'!$G$10</f>
        <v>0</v>
      </c>
      <c r="C74" s="2" t="e">
        <f>((1/$C$2)*($E$2^0.5)*(((A74*B74))/(A74+2*B74))^(2/3))-'Vazão Canal'!$I$19</f>
        <v>#DIV/0!</v>
      </c>
      <c r="D74" s="2" t="e">
        <f t="shared" si="16"/>
        <v>#DIV/0!</v>
      </c>
      <c r="E74" s="34"/>
      <c r="F74" s="2">
        <f>'Vazão Canal'!$G$9</f>
        <v>0</v>
      </c>
      <c r="G74" s="2">
        <f t="shared" si="19"/>
        <v>0.7000000000000004</v>
      </c>
      <c r="H74" s="2" t="e">
        <f>((1/$C$2)*($E$2^0.5)*(((F74*G74))/(F74+2*G74))^(2/3))-'Vazão Canal'!$I$19</f>
        <v>#DIV/0!</v>
      </c>
      <c r="I74" s="2" t="e">
        <f t="shared" si="17"/>
        <v>#DIV/0!</v>
      </c>
    </row>
    <row r="75" spans="1:9" x14ac:dyDescent="0.2">
      <c r="A75" s="2">
        <f t="shared" si="18"/>
        <v>7.0999999999999908</v>
      </c>
      <c r="B75" s="2">
        <f>'Vazão Canal'!$G$10</f>
        <v>0</v>
      </c>
      <c r="C75" s="2" t="e">
        <f>((1/$C$2)*($E$2^0.5)*(((A75*B75))/(A75+2*B75))^(2/3))-'Vazão Canal'!$I$19</f>
        <v>#DIV/0!</v>
      </c>
      <c r="D75" s="2" t="e">
        <f t="shared" si="16"/>
        <v>#DIV/0!</v>
      </c>
      <c r="E75" s="34"/>
      <c r="F75" s="2">
        <f>'Vazão Canal'!$G$9</f>
        <v>0</v>
      </c>
      <c r="G75" s="2">
        <f t="shared" si="19"/>
        <v>0.71000000000000041</v>
      </c>
      <c r="H75" s="2" t="e">
        <f>((1/$C$2)*($E$2^0.5)*(((F75*G75))/(F75+2*G75))^(2/3))-'Vazão Canal'!$I$19</f>
        <v>#DIV/0!</v>
      </c>
      <c r="I75" s="2" t="e">
        <f t="shared" si="17"/>
        <v>#DIV/0!</v>
      </c>
    </row>
    <row r="76" spans="1:9" x14ac:dyDescent="0.2">
      <c r="A76" s="2">
        <f t="shared" si="18"/>
        <v>7.1999999999999904</v>
      </c>
      <c r="B76" s="2">
        <f>'Vazão Canal'!$G$10</f>
        <v>0</v>
      </c>
      <c r="C76" s="2" t="e">
        <f>((1/$C$2)*($E$2^0.5)*(((A76*B76))/(A76+2*B76))^(2/3))-'Vazão Canal'!$I$19</f>
        <v>#DIV/0!</v>
      </c>
      <c r="D76" s="2" t="e">
        <f t="shared" si="16"/>
        <v>#DIV/0!</v>
      </c>
      <c r="E76" s="34"/>
      <c r="F76" s="2">
        <f>'Vazão Canal'!$G$9</f>
        <v>0</v>
      </c>
      <c r="G76" s="2">
        <f t="shared" si="19"/>
        <v>0.72000000000000042</v>
      </c>
      <c r="H76" s="2" t="e">
        <f>((1/$C$2)*($E$2^0.5)*(((F76*G76))/(F76+2*G76))^(2/3))-'Vazão Canal'!$I$19</f>
        <v>#DIV/0!</v>
      </c>
      <c r="I76" s="2" t="e">
        <f t="shared" si="17"/>
        <v>#DIV/0!</v>
      </c>
    </row>
    <row r="77" spans="1:9" x14ac:dyDescent="0.2">
      <c r="A77" s="2">
        <f t="shared" si="18"/>
        <v>7.2999999999999901</v>
      </c>
      <c r="B77" s="2">
        <f>'Vazão Canal'!$G$10</f>
        <v>0</v>
      </c>
      <c r="C77" s="2" t="e">
        <f>((1/$C$2)*($E$2^0.5)*(((A77*B77))/(A77+2*B77))^(2/3))-'Vazão Canal'!$I$19</f>
        <v>#DIV/0!</v>
      </c>
      <c r="D77" s="2" t="e">
        <f t="shared" si="16"/>
        <v>#DIV/0!</v>
      </c>
      <c r="E77" s="34"/>
      <c r="F77" s="2">
        <f>'Vazão Canal'!$G$9</f>
        <v>0</v>
      </c>
      <c r="G77" s="2">
        <f t="shared" si="19"/>
        <v>0.73000000000000043</v>
      </c>
      <c r="H77" s="2" t="e">
        <f>((1/$C$2)*($E$2^0.5)*(((F77*G77))/(F77+2*G77))^(2/3))-'Vazão Canal'!$I$19</f>
        <v>#DIV/0!</v>
      </c>
      <c r="I77" s="2" t="e">
        <f t="shared" si="17"/>
        <v>#DIV/0!</v>
      </c>
    </row>
    <row r="78" spans="1:9" x14ac:dyDescent="0.2">
      <c r="A78" s="2">
        <f t="shared" si="18"/>
        <v>7.3999999999999897</v>
      </c>
      <c r="B78" s="2">
        <f>'Vazão Canal'!$G$10</f>
        <v>0</v>
      </c>
      <c r="C78" s="2" t="e">
        <f>((1/$C$2)*($E$2^0.5)*(((A78*B78))/(A78+2*B78))^(2/3))-'Vazão Canal'!$I$19</f>
        <v>#DIV/0!</v>
      </c>
      <c r="D78" s="2" t="e">
        <f t="shared" si="16"/>
        <v>#DIV/0!</v>
      </c>
      <c r="E78" s="34"/>
      <c r="F78" s="2">
        <f>'Vazão Canal'!$G$9</f>
        <v>0</v>
      </c>
      <c r="G78" s="2">
        <f t="shared" si="19"/>
        <v>0.74000000000000044</v>
      </c>
      <c r="H78" s="2" t="e">
        <f>((1/$C$2)*($E$2^0.5)*(((F78*G78))/(F78+2*G78))^(2/3))-'Vazão Canal'!$I$19</f>
        <v>#DIV/0!</v>
      </c>
      <c r="I78" s="2" t="e">
        <f t="shared" si="17"/>
        <v>#DIV/0!</v>
      </c>
    </row>
    <row r="79" spans="1:9" x14ac:dyDescent="0.2">
      <c r="A79" s="2">
        <f t="shared" si="18"/>
        <v>7.4999999999999893</v>
      </c>
      <c r="B79" s="2">
        <f>'Vazão Canal'!$G$10</f>
        <v>0</v>
      </c>
      <c r="C79" s="2" t="e">
        <f>((1/$C$2)*($E$2^0.5)*(((A79*B79))/(A79+2*B79))^(2/3))-'Vazão Canal'!$I$19</f>
        <v>#DIV/0!</v>
      </c>
      <c r="D79" s="2" t="e">
        <f t="shared" si="16"/>
        <v>#DIV/0!</v>
      </c>
      <c r="E79" s="34"/>
      <c r="F79" s="2">
        <f>'Vazão Canal'!$G$9</f>
        <v>0</v>
      </c>
      <c r="G79" s="2">
        <f t="shared" si="19"/>
        <v>0.75000000000000044</v>
      </c>
      <c r="H79" s="2" t="e">
        <f>((1/$C$2)*($E$2^0.5)*(((F79*G79))/(F79+2*G79))^(2/3))-'Vazão Canal'!$I$19</f>
        <v>#DIV/0!</v>
      </c>
      <c r="I79" s="2" t="e">
        <f t="shared" si="17"/>
        <v>#DIV/0!</v>
      </c>
    </row>
    <row r="80" spans="1:9" x14ac:dyDescent="0.2">
      <c r="A80" s="2">
        <f t="shared" si="18"/>
        <v>7.599999999999989</v>
      </c>
      <c r="B80" s="2">
        <f>'Vazão Canal'!$G$10</f>
        <v>0</v>
      </c>
      <c r="C80" s="2" t="e">
        <f>((1/$C$2)*($E$2^0.5)*(((A80*B80))/(A80+2*B80))^(2/3))-'Vazão Canal'!$I$19</f>
        <v>#DIV/0!</v>
      </c>
      <c r="D80" s="2" t="e">
        <f t="shared" si="16"/>
        <v>#DIV/0!</v>
      </c>
      <c r="E80" s="34"/>
      <c r="F80" s="2">
        <f>'Vazão Canal'!$G$9</f>
        <v>0</v>
      </c>
      <c r="G80" s="2">
        <f t="shared" si="19"/>
        <v>0.76000000000000045</v>
      </c>
      <c r="H80" s="2" t="e">
        <f>((1/$C$2)*($E$2^0.5)*(((F80*G80))/(F80+2*G80))^(2/3))-'Vazão Canal'!$I$19</f>
        <v>#DIV/0!</v>
      </c>
      <c r="I80" s="2" t="e">
        <f t="shared" si="17"/>
        <v>#DIV/0!</v>
      </c>
    </row>
    <row r="81" spans="1:9" x14ac:dyDescent="0.2">
      <c r="A81" s="2">
        <f t="shared" si="18"/>
        <v>7.6999999999999886</v>
      </c>
      <c r="B81" s="2">
        <f>'Vazão Canal'!$G$10</f>
        <v>0</v>
      </c>
      <c r="C81" s="2" t="e">
        <f>((1/$C$2)*($E$2^0.5)*(((A81*B81))/(A81+2*B81))^(2/3))-'Vazão Canal'!$I$19</f>
        <v>#DIV/0!</v>
      </c>
      <c r="D81" s="2" t="e">
        <f t="shared" si="16"/>
        <v>#DIV/0!</v>
      </c>
      <c r="E81" s="34"/>
      <c r="F81" s="2">
        <f>'Vazão Canal'!$G$9</f>
        <v>0</v>
      </c>
      <c r="G81" s="2">
        <f t="shared" si="19"/>
        <v>0.77000000000000046</v>
      </c>
      <c r="H81" s="2" t="e">
        <f>((1/$C$2)*($E$2^0.5)*(((F81*G81))/(F81+2*G81))^(2/3))-'Vazão Canal'!$I$19</f>
        <v>#DIV/0!</v>
      </c>
      <c r="I81" s="2" t="e">
        <f t="shared" si="17"/>
        <v>#DIV/0!</v>
      </c>
    </row>
    <row r="82" spans="1:9" x14ac:dyDescent="0.2">
      <c r="A82" s="2">
        <f t="shared" si="18"/>
        <v>7.7999999999999883</v>
      </c>
      <c r="B82" s="2">
        <f>'Vazão Canal'!$G$10</f>
        <v>0</v>
      </c>
      <c r="C82" s="2" t="e">
        <f>((1/$C$2)*($E$2^0.5)*(((A82*B82))/(A82+2*B82))^(2/3))-'Vazão Canal'!$I$19</f>
        <v>#DIV/0!</v>
      </c>
      <c r="D82" s="2" t="e">
        <f t="shared" si="16"/>
        <v>#DIV/0!</v>
      </c>
      <c r="E82" s="34"/>
      <c r="F82" s="2">
        <f>'Vazão Canal'!$G$9</f>
        <v>0</v>
      </c>
      <c r="G82" s="2">
        <f t="shared" si="19"/>
        <v>0.78000000000000047</v>
      </c>
      <c r="H82" s="2" t="e">
        <f>((1/$C$2)*($E$2^0.5)*(((F82*G82))/(F82+2*G82))^(2/3))-'Vazão Canal'!$I$19</f>
        <v>#DIV/0!</v>
      </c>
      <c r="I82" s="2" t="e">
        <f t="shared" si="17"/>
        <v>#DIV/0!</v>
      </c>
    </row>
    <row r="83" spans="1:9" x14ac:dyDescent="0.2">
      <c r="A83" s="2">
        <f t="shared" si="18"/>
        <v>7.8999999999999879</v>
      </c>
      <c r="B83" s="2">
        <f>'Vazão Canal'!$G$10</f>
        <v>0</v>
      </c>
      <c r="C83" s="2" t="e">
        <f>((1/$C$2)*($E$2^0.5)*(((A83*B83))/(A83+2*B83))^(2/3))-'Vazão Canal'!$I$19</f>
        <v>#DIV/0!</v>
      </c>
      <c r="D83" s="2" t="e">
        <f t="shared" si="16"/>
        <v>#DIV/0!</v>
      </c>
      <c r="E83" s="34"/>
      <c r="F83" s="2">
        <f>'Vazão Canal'!$G$9</f>
        <v>0</v>
      </c>
      <c r="G83" s="2">
        <f t="shared" si="19"/>
        <v>0.79000000000000048</v>
      </c>
      <c r="H83" s="2" t="e">
        <f>((1/$C$2)*($E$2^0.5)*(((F83*G83))/(F83+2*G83))^(2/3))-'Vazão Canal'!$I$19</f>
        <v>#DIV/0!</v>
      </c>
      <c r="I83" s="2" t="e">
        <f t="shared" si="17"/>
        <v>#DIV/0!</v>
      </c>
    </row>
    <row r="84" spans="1:9" x14ac:dyDescent="0.2">
      <c r="A84" s="2">
        <f t="shared" si="18"/>
        <v>7.9999999999999876</v>
      </c>
      <c r="B84" s="2">
        <f>'Vazão Canal'!$G$10</f>
        <v>0</v>
      </c>
      <c r="C84" s="2" t="e">
        <f>((1/$C$2)*($E$2^0.5)*(((A84*B84))/(A84+2*B84))^(2/3))-'Vazão Canal'!$I$19</f>
        <v>#DIV/0!</v>
      </c>
      <c r="D84" s="2" t="e">
        <f t="shared" si="16"/>
        <v>#DIV/0!</v>
      </c>
      <c r="E84" s="34"/>
      <c r="F84" s="2">
        <f>'Vazão Canal'!$G$9</f>
        <v>0</v>
      </c>
      <c r="G84" s="2">
        <f t="shared" si="19"/>
        <v>0.80000000000000049</v>
      </c>
      <c r="H84" s="2" t="e">
        <f>((1/$C$2)*($E$2^0.5)*(((F84*G84))/(F84+2*G84))^(2/3))-'Vazão Canal'!$I$19</f>
        <v>#DIV/0!</v>
      </c>
      <c r="I84" s="2" t="e">
        <f t="shared" si="17"/>
        <v>#DIV/0!</v>
      </c>
    </row>
    <row r="85" spans="1:9" x14ac:dyDescent="0.2">
      <c r="A85" s="2">
        <f t="shared" si="18"/>
        <v>8.0999999999999872</v>
      </c>
      <c r="B85" s="2">
        <f>'Vazão Canal'!$G$10</f>
        <v>0</v>
      </c>
      <c r="C85" s="2" t="e">
        <f>((1/$C$2)*($E$2^0.5)*(((A85*B85))/(A85+2*B85))^(2/3))-'Vazão Canal'!$I$19</f>
        <v>#DIV/0!</v>
      </c>
      <c r="D85" s="2" t="e">
        <f t="shared" si="16"/>
        <v>#DIV/0!</v>
      </c>
      <c r="E85" s="34"/>
      <c r="F85" s="2">
        <f>'Vazão Canal'!$G$9</f>
        <v>0</v>
      </c>
      <c r="G85" s="2">
        <f t="shared" si="19"/>
        <v>0.8100000000000005</v>
      </c>
      <c r="H85" s="2" t="e">
        <f>((1/$C$2)*($E$2^0.5)*(((F85*G85))/(F85+2*G85))^(2/3))-'Vazão Canal'!$I$19</f>
        <v>#DIV/0!</v>
      </c>
      <c r="I85" s="2" t="e">
        <f t="shared" si="17"/>
        <v>#DIV/0!</v>
      </c>
    </row>
    <row r="86" spans="1:9" x14ac:dyDescent="0.2">
      <c r="A86" s="2">
        <f t="shared" si="18"/>
        <v>8.1999999999999869</v>
      </c>
      <c r="B86" s="2">
        <f>'Vazão Canal'!$G$10</f>
        <v>0</v>
      </c>
      <c r="C86" s="2" t="e">
        <f>((1/$C$2)*($E$2^0.5)*(((A86*B86))/(A86+2*B86))^(2/3))-'Vazão Canal'!$I$19</f>
        <v>#DIV/0!</v>
      </c>
      <c r="D86" s="2" t="e">
        <f t="shared" ref="D86:D101" si="20">ABS(C86)</f>
        <v>#DIV/0!</v>
      </c>
      <c r="E86" s="34"/>
      <c r="F86" s="2">
        <f>'Vazão Canal'!$G$9</f>
        <v>0</v>
      </c>
      <c r="G86" s="2">
        <f t="shared" si="19"/>
        <v>0.82000000000000051</v>
      </c>
      <c r="H86" s="2" t="e">
        <f>((1/$C$2)*($E$2^0.5)*(((F86*G86))/(F86+2*G86))^(2/3))-'Vazão Canal'!$I$19</f>
        <v>#DIV/0!</v>
      </c>
      <c r="I86" s="2" t="e">
        <f t="shared" ref="I86:I101" si="21">ABS(H86)</f>
        <v>#DIV/0!</v>
      </c>
    </row>
    <row r="87" spans="1:9" x14ac:dyDescent="0.2">
      <c r="A87" s="2">
        <f t="shared" ref="A87:A102" si="22">A86+0.1</f>
        <v>8.2999999999999865</v>
      </c>
      <c r="B87" s="2">
        <f>'Vazão Canal'!$G$10</f>
        <v>0</v>
      </c>
      <c r="C87" s="2" t="e">
        <f>((1/$C$2)*($E$2^0.5)*(((A87*B87))/(A87+2*B87))^(2/3))-'Vazão Canal'!$I$19</f>
        <v>#DIV/0!</v>
      </c>
      <c r="D87" s="2" t="e">
        <f t="shared" si="20"/>
        <v>#DIV/0!</v>
      </c>
      <c r="E87" s="34"/>
      <c r="F87" s="2">
        <f>'Vazão Canal'!$G$9</f>
        <v>0</v>
      </c>
      <c r="G87" s="2">
        <f t="shared" ref="G87:G102" si="23">G86+0.01</f>
        <v>0.83000000000000052</v>
      </c>
      <c r="H87" s="2" t="e">
        <f>((1/$C$2)*($E$2^0.5)*(((F87*G87))/(F87+2*G87))^(2/3))-'Vazão Canal'!$I$19</f>
        <v>#DIV/0!</v>
      </c>
      <c r="I87" s="2" t="e">
        <f t="shared" si="21"/>
        <v>#DIV/0!</v>
      </c>
    </row>
    <row r="88" spans="1:9" x14ac:dyDescent="0.2">
      <c r="A88" s="2">
        <f t="shared" si="22"/>
        <v>8.3999999999999861</v>
      </c>
      <c r="B88" s="2">
        <f>'Vazão Canal'!$G$10</f>
        <v>0</v>
      </c>
      <c r="C88" s="2" t="e">
        <f>((1/$C$2)*($E$2^0.5)*(((A88*B88))/(A88+2*B88))^(2/3))-'Vazão Canal'!$I$19</f>
        <v>#DIV/0!</v>
      </c>
      <c r="D88" s="2" t="e">
        <f t="shared" si="20"/>
        <v>#DIV/0!</v>
      </c>
      <c r="E88" s="34"/>
      <c r="F88" s="2">
        <f>'Vazão Canal'!$G$9</f>
        <v>0</v>
      </c>
      <c r="G88" s="2">
        <f t="shared" si="23"/>
        <v>0.84000000000000052</v>
      </c>
      <c r="H88" s="2" t="e">
        <f>((1/$C$2)*($E$2^0.5)*(((F88*G88))/(F88+2*G88))^(2/3))-'Vazão Canal'!$I$19</f>
        <v>#DIV/0!</v>
      </c>
      <c r="I88" s="2" t="e">
        <f t="shared" si="21"/>
        <v>#DIV/0!</v>
      </c>
    </row>
    <row r="89" spans="1:9" x14ac:dyDescent="0.2">
      <c r="A89" s="2">
        <f t="shared" si="22"/>
        <v>8.4999999999999858</v>
      </c>
      <c r="B89" s="2">
        <f>'Vazão Canal'!$G$10</f>
        <v>0</v>
      </c>
      <c r="C89" s="2" t="e">
        <f>((1/$C$2)*($E$2^0.5)*(((A89*B89))/(A89+2*B89))^(2/3))-'Vazão Canal'!$I$19</f>
        <v>#DIV/0!</v>
      </c>
      <c r="D89" s="2" t="e">
        <f t="shared" si="20"/>
        <v>#DIV/0!</v>
      </c>
      <c r="E89" s="34"/>
      <c r="F89" s="2">
        <f>'Vazão Canal'!$G$9</f>
        <v>0</v>
      </c>
      <c r="G89" s="2">
        <f t="shared" si="23"/>
        <v>0.85000000000000053</v>
      </c>
      <c r="H89" s="2" t="e">
        <f>((1/$C$2)*($E$2^0.5)*(((F89*G89))/(F89+2*G89))^(2/3))-'Vazão Canal'!$I$19</f>
        <v>#DIV/0!</v>
      </c>
      <c r="I89" s="2" t="e">
        <f t="shared" si="21"/>
        <v>#DIV/0!</v>
      </c>
    </row>
    <row r="90" spans="1:9" x14ac:dyDescent="0.2">
      <c r="A90" s="2">
        <f t="shared" si="22"/>
        <v>8.5999999999999854</v>
      </c>
      <c r="B90" s="2">
        <f>'Vazão Canal'!$G$10</f>
        <v>0</v>
      </c>
      <c r="C90" s="2" t="e">
        <f>((1/$C$2)*($E$2^0.5)*(((A90*B90))/(A90+2*B90))^(2/3))-'Vazão Canal'!$I$19</f>
        <v>#DIV/0!</v>
      </c>
      <c r="D90" s="2" t="e">
        <f t="shared" si="20"/>
        <v>#DIV/0!</v>
      </c>
      <c r="E90" s="34"/>
      <c r="F90" s="2">
        <f>'Vazão Canal'!$G$9</f>
        <v>0</v>
      </c>
      <c r="G90" s="2">
        <f t="shared" si="23"/>
        <v>0.86000000000000054</v>
      </c>
      <c r="H90" s="2" t="e">
        <f>((1/$C$2)*($E$2^0.5)*(((F90*G90))/(F90+2*G90))^(2/3))-'Vazão Canal'!$I$19</f>
        <v>#DIV/0!</v>
      </c>
      <c r="I90" s="2" t="e">
        <f t="shared" si="21"/>
        <v>#DIV/0!</v>
      </c>
    </row>
    <row r="91" spans="1:9" x14ac:dyDescent="0.2">
      <c r="A91" s="2">
        <f t="shared" si="22"/>
        <v>8.6999999999999851</v>
      </c>
      <c r="B91" s="2">
        <f>'Vazão Canal'!$G$10</f>
        <v>0</v>
      </c>
      <c r="C91" s="2" t="e">
        <f>((1/$C$2)*($E$2^0.5)*(((A91*B91))/(A91+2*B91))^(2/3))-'Vazão Canal'!$I$19</f>
        <v>#DIV/0!</v>
      </c>
      <c r="D91" s="2" t="e">
        <f t="shared" si="20"/>
        <v>#DIV/0!</v>
      </c>
      <c r="E91" s="34"/>
      <c r="F91" s="2">
        <f>'Vazão Canal'!$G$9</f>
        <v>0</v>
      </c>
      <c r="G91" s="2">
        <f t="shared" si="23"/>
        <v>0.87000000000000055</v>
      </c>
      <c r="H91" s="2" t="e">
        <f>((1/$C$2)*($E$2^0.5)*(((F91*G91))/(F91+2*G91))^(2/3))-'Vazão Canal'!$I$19</f>
        <v>#DIV/0!</v>
      </c>
      <c r="I91" s="2" t="e">
        <f t="shared" si="21"/>
        <v>#DIV/0!</v>
      </c>
    </row>
    <row r="92" spans="1:9" x14ac:dyDescent="0.2">
      <c r="A92" s="2">
        <f t="shared" si="22"/>
        <v>8.7999999999999847</v>
      </c>
      <c r="B92" s="2">
        <f>'Vazão Canal'!$G$10</f>
        <v>0</v>
      </c>
      <c r="C92" s="2" t="e">
        <f>((1/$C$2)*($E$2^0.5)*(((A92*B92))/(A92+2*B92))^(2/3))-'Vazão Canal'!$I$19</f>
        <v>#DIV/0!</v>
      </c>
      <c r="D92" s="2" t="e">
        <f t="shared" si="20"/>
        <v>#DIV/0!</v>
      </c>
      <c r="E92" s="34"/>
      <c r="F92" s="2">
        <f>'Vazão Canal'!$G$9</f>
        <v>0</v>
      </c>
      <c r="G92" s="2">
        <f t="shared" si="23"/>
        <v>0.88000000000000056</v>
      </c>
      <c r="H92" s="2" t="e">
        <f>((1/$C$2)*($E$2^0.5)*(((F92*G92))/(F92+2*G92))^(2/3))-'Vazão Canal'!$I$19</f>
        <v>#DIV/0!</v>
      </c>
      <c r="I92" s="2" t="e">
        <f t="shared" si="21"/>
        <v>#DIV/0!</v>
      </c>
    </row>
    <row r="93" spans="1:9" x14ac:dyDescent="0.2">
      <c r="A93" s="2">
        <f t="shared" si="22"/>
        <v>8.8999999999999844</v>
      </c>
      <c r="B93" s="2">
        <f>'Vazão Canal'!$G$10</f>
        <v>0</v>
      </c>
      <c r="C93" s="2" t="e">
        <f>((1/$C$2)*($E$2^0.5)*(((A93*B93))/(A93+2*B93))^(2/3))-'Vazão Canal'!$I$19</f>
        <v>#DIV/0!</v>
      </c>
      <c r="D93" s="2" t="e">
        <f t="shared" si="20"/>
        <v>#DIV/0!</v>
      </c>
      <c r="E93" s="34"/>
      <c r="F93" s="2">
        <f>'Vazão Canal'!$G$9</f>
        <v>0</v>
      </c>
      <c r="G93" s="2">
        <f t="shared" si="23"/>
        <v>0.89000000000000057</v>
      </c>
      <c r="H93" s="2" t="e">
        <f>((1/$C$2)*($E$2^0.5)*(((F93*G93))/(F93+2*G93))^(2/3))-'Vazão Canal'!$I$19</f>
        <v>#DIV/0!</v>
      </c>
      <c r="I93" s="2" t="e">
        <f t="shared" si="21"/>
        <v>#DIV/0!</v>
      </c>
    </row>
    <row r="94" spans="1:9" x14ac:dyDescent="0.2">
      <c r="A94" s="2">
        <f t="shared" si="22"/>
        <v>8.999999999999984</v>
      </c>
      <c r="B94" s="2">
        <f>'Vazão Canal'!$G$10</f>
        <v>0</v>
      </c>
      <c r="C94" s="2" t="e">
        <f>((1/$C$2)*($E$2^0.5)*(((A94*B94))/(A94+2*B94))^(2/3))-'Vazão Canal'!$I$19</f>
        <v>#DIV/0!</v>
      </c>
      <c r="D94" s="2" t="e">
        <f t="shared" si="20"/>
        <v>#DIV/0!</v>
      </c>
      <c r="E94" s="34"/>
      <c r="F94" s="2">
        <f>'Vazão Canal'!$G$9</f>
        <v>0</v>
      </c>
      <c r="G94" s="2">
        <f t="shared" si="23"/>
        <v>0.90000000000000058</v>
      </c>
      <c r="H94" s="2" t="e">
        <f>((1/$C$2)*($E$2^0.5)*(((F94*G94))/(F94+2*G94))^(2/3))-'Vazão Canal'!$I$19</f>
        <v>#DIV/0!</v>
      </c>
      <c r="I94" s="2" t="e">
        <f t="shared" si="21"/>
        <v>#DIV/0!</v>
      </c>
    </row>
    <row r="95" spans="1:9" x14ac:dyDescent="0.2">
      <c r="A95" s="2">
        <f t="shared" si="22"/>
        <v>9.0999999999999837</v>
      </c>
      <c r="B95" s="2">
        <f>'Vazão Canal'!$G$10</f>
        <v>0</v>
      </c>
      <c r="C95" s="2" t="e">
        <f>((1/$C$2)*($E$2^0.5)*(((A95*B95))/(A95+2*B95))^(2/3))-'Vazão Canal'!$I$19</f>
        <v>#DIV/0!</v>
      </c>
      <c r="D95" s="2" t="e">
        <f t="shared" si="20"/>
        <v>#DIV/0!</v>
      </c>
      <c r="E95" s="34"/>
      <c r="F95" s="2">
        <f>'Vazão Canal'!$G$9</f>
        <v>0</v>
      </c>
      <c r="G95" s="2">
        <f t="shared" si="23"/>
        <v>0.91000000000000059</v>
      </c>
      <c r="H95" s="2" t="e">
        <f>((1/$C$2)*($E$2^0.5)*(((F95*G95))/(F95+2*G95))^(2/3))-'Vazão Canal'!$I$19</f>
        <v>#DIV/0!</v>
      </c>
      <c r="I95" s="2" t="e">
        <f t="shared" si="21"/>
        <v>#DIV/0!</v>
      </c>
    </row>
    <row r="96" spans="1:9" x14ac:dyDescent="0.2">
      <c r="A96" s="2">
        <f t="shared" si="22"/>
        <v>9.1999999999999833</v>
      </c>
      <c r="B96" s="2">
        <f>'Vazão Canal'!$G$10</f>
        <v>0</v>
      </c>
      <c r="C96" s="2" t="e">
        <f>((1/$C$2)*($E$2^0.5)*(((A96*B96))/(A96+2*B96))^(2/3))-'Vazão Canal'!$I$19</f>
        <v>#DIV/0!</v>
      </c>
      <c r="D96" s="2" t="e">
        <f t="shared" si="20"/>
        <v>#DIV/0!</v>
      </c>
      <c r="E96" s="34"/>
      <c r="F96" s="2">
        <f>'Vazão Canal'!$G$9</f>
        <v>0</v>
      </c>
      <c r="G96" s="2">
        <f t="shared" si="23"/>
        <v>0.9200000000000006</v>
      </c>
      <c r="H96" s="2" t="e">
        <f>((1/$C$2)*($E$2^0.5)*(((F96*G96))/(F96+2*G96))^(2/3))-'Vazão Canal'!$I$19</f>
        <v>#DIV/0!</v>
      </c>
      <c r="I96" s="2" t="e">
        <f t="shared" si="21"/>
        <v>#DIV/0!</v>
      </c>
    </row>
    <row r="97" spans="1:9" x14ac:dyDescent="0.2">
      <c r="A97" s="2">
        <f t="shared" si="22"/>
        <v>9.2999999999999829</v>
      </c>
      <c r="B97" s="2">
        <f>'Vazão Canal'!$G$10</f>
        <v>0</v>
      </c>
      <c r="C97" s="2" t="e">
        <f>((1/$C$2)*($E$2^0.5)*(((A97*B97))/(A97+2*B97))^(2/3))-'Vazão Canal'!$I$19</f>
        <v>#DIV/0!</v>
      </c>
      <c r="D97" s="2" t="e">
        <f t="shared" si="20"/>
        <v>#DIV/0!</v>
      </c>
      <c r="E97" s="34"/>
      <c r="F97" s="2">
        <f>'Vazão Canal'!$G$9</f>
        <v>0</v>
      </c>
      <c r="G97" s="2">
        <f t="shared" si="23"/>
        <v>0.9300000000000006</v>
      </c>
      <c r="H97" s="2" t="e">
        <f>((1/$C$2)*($E$2^0.5)*(((F97*G97))/(F97+2*G97))^(2/3))-'Vazão Canal'!$I$19</f>
        <v>#DIV/0!</v>
      </c>
      <c r="I97" s="2" t="e">
        <f t="shared" si="21"/>
        <v>#DIV/0!</v>
      </c>
    </row>
    <row r="98" spans="1:9" x14ac:dyDescent="0.2">
      <c r="A98" s="2">
        <f t="shared" si="22"/>
        <v>9.3999999999999826</v>
      </c>
      <c r="B98" s="2">
        <f>'Vazão Canal'!$G$10</f>
        <v>0</v>
      </c>
      <c r="C98" s="2" t="e">
        <f>((1/$C$2)*($E$2^0.5)*(((A98*B98))/(A98+2*B98))^(2/3))-'Vazão Canal'!$I$19</f>
        <v>#DIV/0!</v>
      </c>
      <c r="D98" s="2" t="e">
        <f t="shared" si="20"/>
        <v>#DIV/0!</v>
      </c>
      <c r="E98" s="34"/>
      <c r="F98" s="2">
        <f>'Vazão Canal'!$G$9</f>
        <v>0</v>
      </c>
      <c r="G98" s="2">
        <f t="shared" si="23"/>
        <v>0.94000000000000061</v>
      </c>
      <c r="H98" s="2" t="e">
        <f>((1/$C$2)*($E$2^0.5)*(((F98*G98))/(F98+2*G98))^(2/3))-'Vazão Canal'!$I$19</f>
        <v>#DIV/0!</v>
      </c>
      <c r="I98" s="2" t="e">
        <f t="shared" si="21"/>
        <v>#DIV/0!</v>
      </c>
    </row>
    <row r="99" spans="1:9" x14ac:dyDescent="0.2">
      <c r="A99" s="2">
        <f t="shared" si="22"/>
        <v>9.4999999999999822</v>
      </c>
      <c r="B99" s="2">
        <f>'Vazão Canal'!$G$10</f>
        <v>0</v>
      </c>
      <c r="C99" s="2" t="e">
        <f>((1/$C$2)*($E$2^0.5)*(((A99*B99))/(A99+2*B99))^(2/3))-'Vazão Canal'!$I$19</f>
        <v>#DIV/0!</v>
      </c>
      <c r="D99" s="2" t="e">
        <f t="shared" si="20"/>
        <v>#DIV/0!</v>
      </c>
      <c r="E99" s="34"/>
      <c r="F99" s="2">
        <f>'Vazão Canal'!$G$9</f>
        <v>0</v>
      </c>
      <c r="G99" s="2">
        <f t="shared" si="23"/>
        <v>0.95000000000000062</v>
      </c>
      <c r="H99" s="2" t="e">
        <f>((1/$C$2)*($E$2^0.5)*(((F99*G99))/(F99+2*G99))^(2/3))-'Vazão Canal'!$I$19</f>
        <v>#DIV/0!</v>
      </c>
      <c r="I99" s="2" t="e">
        <f t="shared" si="21"/>
        <v>#DIV/0!</v>
      </c>
    </row>
    <row r="100" spans="1:9" x14ac:dyDescent="0.2">
      <c r="A100" s="2">
        <f t="shared" si="22"/>
        <v>9.5999999999999819</v>
      </c>
      <c r="B100" s="2">
        <f>'Vazão Canal'!$G$10</f>
        <v>0</v>
      </c>
      <c r="C100" s="2" t="e">
        <f>((1/$C$2)*($E$2^0.5)*(((A100*B100))/(A100+2*B100))^(2/3))-'Vazão Canal'!$I$19</f>
        <v>#DIV/0!</v>
      </c>
      <c r="D100" s="2" t="e">
        <f t="shared" si="20"/>
        <v>#DIV/0!</v>
      </c>
      <c r="E100" s="34"/>
      <c r="F100" s="2">
        <f>'Vazão Canal'!$G$9</f>
        <v>0</v>
      </c>
      <c r="G100" s="2">
        <f t="shared" si="23"/>
        <v>0.96000000000000063</v>
      </c>
      <c r="H100" s="2" t="e">
        <f>((1/$C$2)*($E$2^0.5)*(((F100*G100))/(F100+2*G100))^(2/3))-'Vazão Canal'!$I$19</f>
        <v>#DIV/0!</v>
      </c>
      <c r="I100" s="2" t="e">
        <f t="shared" si="21"/>
        <v>#DIV/0!</v>
      </c>
    </row>
    <row r="101" spans="1:9" x14ac:dyDescent="0.2">
      <c r="A101" s="2">
        <f t="shared" si="22"/>
        <v>9.6999999999999815</v>
      </c>
      <c r="B101" s="2">
        <f>'Vazão Canal'!$G$10</f>
        <v>0</v>
      </c>
      <c r="C101" s="2" t="e">
        <f>((1/$C$2)*($E$2^0.5)*(((A101*B101))/(A101+2*B101))^(2/3))-'Vazão Canal'!$I$19</f>
        <v>#DIV/0!</v>
      </c>
      <c r="D101" s="2" t="e">
        <f t="shared" si="20"/>
        <v>#DIV/0!</v>
      </c>
      <c r="E101" s="34"/>
      <c r="F101" s="2">
        <f>'Vazão Canal'!$G$9</f>
        <v>0</v>
      </c>
      <c r="G101" s="2">
        <f t="shared" si="23"/>
        <v>0.97000000000000064</v>
      </c>
      <c r="H101" s="2" t="e">
        <f>((1/$C$2)*($E$2^0.5)*(((F101*G101))/(F101+2*G101))^(2/3))-'Vazão Canal'!$I$19</f>
        <v>#DIV/0!</v>
      </c>
      <c r="I101" s="2" t="e">
        <f t="shared" si="21"/>
        <v>#DIV/0!</v>
      </c>
    </row>
    <row r="102" spans="1:9" x14ac:dyDescent="0.2">
      <c r="A102" s="2">
        <f t="shared" si="22"/>
        <v>9.7999999999999812</v>
      </c>
      <c r="B102" s="2">
        <f>'Vazão Canal'!$G$10</f>
        <v>0</v>
      </c>
      <c r="C102" s="2" t="e">
        <f>((1/$C$2)*($E$2^0.5)*(((A102*B102))/(A102+2*B102))^(2/3))-'Vazão Canal'!$I$19</f>
        <v>#DIV/0!</v>
      </c>
      <c r="D102" s="2" t="e">
        <f t="shared" ref="D102:D117" si="24">ABS(C102)</f>
        <v>#DIV/0!</v>
      </c>
      <c r="E102" s="34"/>
      <c r="F102" s="2">
        <f>'Vazão Canal'!$G$9</f>
        <v>0</v>
      </c>
      <c r="G102" s="2">
        <f t="shared" si="23"/>
        <v>0.98000000000000065</v>
      </c>
      <c r="H102" s="2" t="e">
        <f>((1/$C$2)*($E$2^0.5)*(((F102*G102))/(F102+2*G102))^(2/3))-'Vazão Canal'!$I$19</f>
        <v>#DIV/0!</v>
      </c>
      <c r="I102" s="2" t="e">
        <f t="shared" ref="I102:I117" si="25">ABS(H102)</f>
        <v>#DIV/0!</v>
      </c>
    </row>
    <row r="103" spans="1:9" x14ac:dyDescent="0.2">
      <c r="A103" s="2">
        <f t="shared" ref="A103:A118" si="26">A102+0.1</f>
        <v>9.8999999999999808</v>
      </c>
      <c r="B103" s="2">
        <f>'Vazão Canal'!$G$10</f>
        <v>0</v>
      </c>
      <c r="C103" s="2" t="e">
        <f>((1/$C$2)*($E$2^0.5)*(((A103*B103))/(A103+2*B103))^(2/3))-'Vazão Canal'!$I$19</f>
        <v>#DIV/0!</v>
      </c>
      <c r="D103" s="2" t="e">
        <f t="shared" si="24"/>
        <v>#DIV/0!</v>
      </c>
      <c r="E103" s="34"/>
      <c r="F103" s="2">
        <f>'Vazão Canal'!$G$9</f>
        <v>0</v>
      </c>
      <c r="G103" s="2">
        <f>G102+0.01</f>
        <v>0.99000000000000066</v>
      </c>
      <c r="H103" s="2" t="e">
        <f>((1/$C$2)*($E$2^0.5)*(((F103*G103))/(F103+2*G103))^(2/3))-'Vazão Canal'!$I$19</f>
        <v>#DIV/0!</v>
      </c>
      <c r="I103" s="2" t="e">
        <f t="shared" si="25"/>
        <v>#DIV/0!</v>
      </c>
    </row>
    <row r="104" spans="1:9" x14ac:dyDescent="0.2">
      <c r="A104" s="2">
        <f t="shared" si="26"/>
        <v>9.9999999999999805</v>
      </c>
      <c r="B104" s="2">
        <f>'Vazão Canal'!$G$10</f>
        <v>0</v>
      </c>
      <c r="C104" s="2" t="e">
        <f>((1/$C$2)*($E$2^0.5)*(((A104*B104))/(A104+2*B104))^(2/3))-'Vazão Canal'!$I$19</f>
        <v>#DIV/0!</v>
      </c>
      <c r="D104" s="2" t="e">
        <f t="shared" si="24"/>
        <v>#DIV/0!</v>
      </c>
      <c r="E104" s="34"/>
      <c r="F104" s="2">
        <f>'Vazão Canal'!$G$9</f>
        <v>0</v>
      </c>
      <c r="G104" s="2">
        <f>G103+0.01</f>
        <v>1.0000000000000007</v>
      </c>
      <c r="H104" s="2" t="e">
        <f>((1/$C$2)*($E$2^0.5)*(((F104*G104))/(F104+2*G104))^(2/3))-'Vazão Canal'!$I$19</f>
        <v>#DIV/0!</v>
      </c>
      <c r="I104" s="2" t="e">
        <f t="shared" si="25"/>
        <v>#DIV/0!</v>
      </c>
    </row>
    <row r="105" spans="1:9" x14ac:dyDescent="0.2">
      <c r="A105" s="2">
        <f t="shared" si="26"/>
        <v>10.09999999999998</v>
      </c>
      <c r="B105" s="2">
        <f>'Vazão Canal'!$G$10</f>
        <v>0</v>
      </c>
      <c r="C105" s="2" t="e">
        <f>((1/$C$2)*($E$2^0.5)*(((A105*B105))/(A105+2*B105))^(2/3))-'Vazão Canal'!$I$19</f>
        <v>#DIV/0!</v>
      </c>
      <c r="D105" s="2" t="e">
        <f t="shared" si="24"/>
        <v>#DIV/0!</v>
      </c>
      <c r="E105" s="34"/>
      <c r="F105" s="2">
        <f>'Vazão Canal'!$G$9</f>
        <v>0</v>
      </c>
      <c r="G105" s="2">
        <f>G104+0.05</f>
        <v>1.0500000000000007</v>
      </c>
      <c r="H105" s="2" t="e">
        <f>((1/$C$2)*($E$2^0.5)*(((F105*G105))/(F105+2*G105))^(2/3))-'Vazão Canal'!$I$19</f>
        <v>#DIV/0!</v>
      </c>
      <c r="I105" s="2" t="e">
        <f t="shared" si="25"/>
        <v>#DIV/0!</v>
      </c>
    </row>
    <row r="106" spans="1:9" x14ac:dyDescent="0.2">
      <c r="A106" s="2">
        <f t="shared" si="26"/>
        <v>10.19999999999998</v>
      </c>
      <c r="B106" s="2">
        <f>'Vazão Canal'!$G$10</f>
        <v>0</v>
      </c>
      <c r="C106" s="2" t="e">
        <f>((1/$C$2)*($E$2^0.5)*(((A106*B106))/(A106+2*B106))^(2/3))-'Vazão Canal'!$I$19</f>
        <v>#DIV/0!</v>
      </c>
      <c r="D106" s="2" t="e">
        <f t="shared" si="24"/>
        <v>#DIV/0!</v>
      </c>
      <c r="E106" s="34"/>
      <c r="F106" s="2">
        <f>'Vazão Canal'!$G$9</f>
        <v>0</v>
      </c>
      <c r="G106" s="2">
        <f t="shared" ref="G106:G118" si="27">G105+0.05</f>
        <v>1.1000000000000008</v>
      </c>
      <c r="H106" s="2" t="e">
        <f>((1/$C$2)*($E$2^0.5)*(((F106*G106))/(F106+2*G106))^(2/3))-'Vazão Canal'!$I$19</f>
        <v>#DIV/0!</v>
      </c>
      <c r="I106" s="2" t="e">
        <f t="shared" si="25"/>
        <v>#DIV/0!</v>
      </c>
    </row>
    <row r="107" spans="1:9" x14ac:dyDescent="0.2">
      <c r="A107" s="2">
        <f t="shared" si="26"/>
        <v>10.299999999999979</v>
      </c>
      <c r="B107" s="2">
        <f>'Vazão Canal'!$G$10</f>
        <v>0</v>
      </c>
      <c r="C107" s="2" t="e">
        <f>((1/$C$2)*($E$2^0.5)*(((A107*B107))/(A107+2*B107))^(2/3))-'Vazão Canal'!$I$19</f>
        <v>#DIV/0!</v>
      </c>
      <c r="D107" s="2" t="e">
        <f t="shared" si="24"/>
        <v>#DIV/0!</v>
      </c>
      <c r="E107" s="34"/>
      <c r="F107" s="2">
        <f>'Vazão Canal'!$G$9</f>
        <v>0</v>
      </c>
      <c r="G107" s="2">
        <f t="shared" si="27"/>
        <v>1.1500000000000008</v>
      </c>
      <c r="H107" s="2" t="e">
        <f>((1/$C$2)*($E$2^0.5)*(((F107*G107))/(F107+2*G107))^(2/3))-'Vazão Canal'!$I$19</f>
        <v>#DIV/0!</v>
      </c>
      <c r="I107" s="2" t="e">
        <f t="shared" si="25"/>
        <v>#DIV/0!</v>
      </c>
    </row>
    <row r="108" spans="1:9" x14ac:dyDescent="0.2">
      <c r="A108" s="2">
        <f t="shared" si="26"/>
        <v>10.399999999999979</v>
      </c>
      <c r="B108" s="2">
        <f>'Vazão Canal'!$G$10</f>
        <v>0</v>
      </c>
      <c r="C108" s="2" t="e">
        <f>((1/$C$2)*($E$2^0.5)*(((A108*B108))/(A108+2*B108))^(2/3))-'Vazão Canal'!$I$19</f>
        <v>#DIV/0!</v>
      </c>
      <c r="D108" s="2" t="e">
        <f t="shared" si="24"/>
        <v>#DIV/0!</v>
      </c>
      <c r="E108" s="34"/>
      <c r="F108" s="2">
        <f>'Vazão Canal'!$G$9</f>
        <v>0</v>
      </c>
      <c r="G108" s="2">
        <f t="shared" si="27"/>
        <v>1.2000000000000008</v>
      </c>
      <c r="H108" s="2" t="e">
        <f>((1/$C$2)*($E$2^0.5)*(((F108*G108))/(F108+2*G108))^(2/3))-'Vazão Canal'!$I$19</f>
        <v>#DIV/0!</v>
      </c>
      <c r="I108" s="2" t="e">
        <f t="shared" si="25"/>
        <v>#DIV/0!</v>
      </c>
    </row>
    <row r="109" spans="1:9" x14ac:dyDescent="0.2">
      <c r="A109" s="2">
        <f t="shared" si="26"/>
        <v>10.499999999999979</v>
      </c>
      <c r="B109" s="2">
        <f>'Vazão Canal'!$G$10</f>
        <v>0</v>
      </c>
      <c r="C109" s="2" t="e">
        <f>((1/$C$2)*($E$2^0.5)*(((A109*B109))/(A109+2*B109))^(2/3))-'Vazão Canal'!$I$19</f>
        <v>#DIV/0!</v>
      </c>
      <c r="D109" s="2" t="e">
        <f t="shared" si="24"/>
        <v>#DIV/0!</v>
      </c>
      <c r="E109" s="34"/>
      <c r="F109" s="2">
        <f>'Vazão Canal'!$G$9</f>
        <v>0</v>
      </c>
      <c r="G109" s="2">
        <f t="shared" si="27"/>
        <v>1.2500000000000009</v>
      </c>
      <c r="H109" s="2" t="e">
        <f>((1/$C$2)*($E$2^0.5)*(((F109*G109))/(F109+2*G109))^(2/3))-'Vazão Canal'!$I$19</f>
        <v>#DIV/0!</v>
      </c>
      <c r="I109" s="2" t="e">
        <f t="shared" si="25"/>
        <v>#DIV/0!</v>
      </c>
    </row>
    <row r="110" spans="1:9" x14ac:dyDescent="0.2">
      <c r="A110" s="2">
        <f t="shared" si="26"/>
        <v>10.599999999999978</v>
      </c>
      <c r="B110" s="2">
        <f>'Vazão Canal'!$G$10</f>
        <v>0</v>
      </c>
      <c r="C110" s="2" t="e">
        <f>((1/$C$2)*($E$2^0.5)*(((A110*B110))/(A110+2*B110))^(2/3))-'Vazão Canal'!$I$19</f>
        <v>#DIV/0!</v>
      </c>
      <c r="D110" s="2" t="e">
        <f t="shared" si="24"/>
        <v>#DIV/0!</v>
      </c>
      <c r="E110" s="34"/>
      <c r="F110" s="2">
        <f>'Vazão Canal'!$G$9</f>
        <v>0</v>
      </c>
      <c r="G110" s="2">
        <f t="shared" si="27"/>
        <v>1.3000000000000009</v>
      </c>
      <c r="H110" s="2" t="e">
        <f>((1/$C$2)*($E$2^0.5)*(((F110*G110))/(F110+2*G110))^(2/3))-'Vazão Canal'!$I$19</f>
        <v>#DIV/0!</v>
      </c>
      <c r="I110" s="2" t="e">
        <f t="shared" si="25"/>
        <v>#DIV/0!</v>
      </c>
    </row>
    <row r="111" spans="1:9" x14ac:dyDescent="0.2">
      <c r="A111" s="2">
        <f t="shared" si="26"/>
        <v>10.699999999999978</v>
      </c>
      <c r="B111" s="2">
        <f>'Vazão Canal'!$G$10</f>
        <v>0</v>
      </c>
      <c r="C111" s="2" t="e">
        <f>((1/$C$2)*($E$2^0.5)*(((A111*B111))/(A111+2*B111))^(2/3))-'Vazão Canal'!$I$19</f>
        <v>#DIV/0!</v>
      </c>
      <c r="D111" s="2" t="e">
        <f t="shared" si="24"/>
        <v>#DIV/0!</v>
      </c>
      <c r="E111" s="34"/>
      <c r="F111" s="2">
        <f>'Vazão Canal'!$G$9</f>
        <v>0</v>
      </c>
      <c r="G111" s="2">
        <f t="shared" si="27"/>
        <v>1.350000000000001</v>
      </c>
      <c r="H111" s="2" t="e">
        <f>((1/$C$2)*($E$2^0.5)*(((F111*G111))/(F111+2*G111))^(2/3))-'Vazão Canal'!$I$19</f>
        <v>#DIV/0!</v>
      </c>
      <c r="I111" s="2" t="e">
        <f t="shared" si="25"/>
        <v>#DIV/0!</v>
      </c>
    </row>
    <row r="112" spans="1:9" x14ac:dyDescent="0.2">
      <c r="A112" s="2">
        <f t="shared" si="26"/>
        <v>10.799999999999978</v>
      </c>
      <c r="B112" s="2">
        <f>'Vazão Canal'!$G$10</f>
        <v>0</v>
      </c>
      <c r="C112" s="2" t="e">
        <f>((1/$C$2)*($E$2^0.5)*(((A112*B112))/(A112+2*B112))^(2/3))-'Vazão Canal'!$I$19</f>
        <v>#DIV/0!</v>
      </c>
      <c r="D112" s="2" t="e">
        <f t="shared" si="24"/>
        <v>#DIV/0!</v>
      </c>
      <c r="E112" s="34"/>
      <c r="F112" s="2">
        <f>'Vazão Canal'!$G$9</f>
        <v>0</v>
      </c>
      <c r="G112" s="2">
        <f t="shared" si="27"/>
        <v>1.400000000000001</v>
      </c>
      <c r="H112" s="2" t="e">
        <f>((1/$C$2)*($E$2^0.5)*(((F112*G112))/(F112+2*G112))^(2/3))-'Vazão Canal'!$I$19</f>
        <v>#DIV/0!</v>
      </c>
      <c r="I112" s="2" t="e">
        <f t="shared" si="25"/>
        <v>#DIV/0!</v>
      </c>
    </row>
    <row r="113" spans="1:9" x14ac:dyDescent="0.2">
      <c r="A113" s="2">
        <f t="shared" si="26"/>
        <v>10.899999999999977</v>
      </c>
      <c r="B113" s="2">
        <f>'Vazão Canal'!$G$10</f>
        <v>0</v>
      </c>
      <c r="C113" s="2" t="e">
        <f>((1/$C$2)*($E$2^0.5)*(((A113*B113))/(A113+2*B113))^(2/3))-'Vazão Canal'!$I$19</f>
        <v>#DIV/0!</v>
      </c>
      <c r="D113" s="2" t="e">
        <f t="shared" si="24"/>
        <v>#DIV/0!</v>
      </c>
      <c r="E113" s="34"/>
      <c r="F113" s="2">
        <f>'Vazão Canal'!$G$9</f>
        <v>0</v>
      </c>
      <c r="G113" s="2">
        <f t="shared" si="27"/>
        <v>1.4500000000000011</v>
      </c>
      <c r="H113" s="2" t="e">
        <f>((1/$C$2)*($E$2^0.5)*(((F113*G113))/(F113+2*G113))^(2/3))-'Vazão Canal'!$I$19</f>
        <v>#DIV/0!</v>
      </c>
      <c r="I113" s="2" t="e">
        <f t="shared" si="25"/>
        <v>#DIV/0!</v>
      </c>
    </row>
    <row r="114" spans="1:9" x14ac:dyDescent="0.2">
      <c r="A114" s="2">
        <f t="shared" si="26"/>
        <v>10.999999999999977</v>
      </c>
      <c r="B114" s="2">
        <f>'Vazão Canal'!$G$10</f>
        <v>0</v>
      </c>
      <c r="C114" s="2" t="e">
        <f>((1/$C$2)*($E$2^0.5)*(((A114*B114))/(A114+2*B114))^(2/3))-'Vazão Canal'!$I$19</f>
        <v>#DIV/0!</v>
      </c>
      <c r="D114" s="2" t="e">
        <f t="shared" si="24"/>
        <v>#DIV/0!</v>
      </c>
      <c r="E114" s="34"/>
      <c r="F114" s="2">
        <f>'Vazão Canal'!$G$9</f>
        <v>0</v>
      </c>
      <c r="G114" s="2">
        <f t="shared" si="27"/>
        <v>1.5000000000000011</v>
      </c>
      <c r="H114" s="2" t="e">
        <f>((1/$C$2)*($E$2^0.5)*(((F114*G114))/(F114+2*G114))^(2/3))-'Vazão Canal'!$I$19</f>
        <v>#DIV/0!</v>
      </c>
      <c r="I114" s="2" t="e">
        <f t="shared" si="25"/>
        <v>#DIV/0!</v>
      </c>
    </row>
    <row r="115" spans="1:9" x14ac:dyDescent="0.2">
      <c r="A115" s="2">
        <f t="shared" si="26"/>
        <v>11.099999999999977</v>
      </c>
      <c r="B115" s="2">
        <f>'Vazão Canal'!$G$10</f>
        <v>0</v>
      </c>
      <c r="C115" s="2" t="e">
        <f>((1/$C$2)*($E$2^0.5)*(((A115*B115))/(A115+2*B115))^(2/3))-'Vazão Canal'!$I$19</f>
        <v>#DIV/0!</v>
      </c>
      <c r="D115" s="2" t="e">
        <f t="shared" si="24"/>
        <v>#DIV/0!</v>
      </c>
      <c r="E115" s="34"/>
      <c r="F115" s="2">
        <f>'Vazão Canal'!$G$9</f>
        <v>0</v>
      </c>
      <c r="G115" s="2">
        <f t="shared" si="27"/>
        <v>1.5500000000000012</v>
      </c>
      <c r="H115" s="2" t="e">
        <f>((1/$C$2)*($E$2^0.5)*(((F115*G115))/(F115+2*G115))^(2/3))-'Vazão Canal'!$I$19</f>
        <v>#DIV/0!</v>
      </c>
      <c r="I115" s="2" t="e">
        <f t="shared" si="25"/>
        <v>#DIV/0!</v>
      </c>
    </row>
    <row r="116" spans="1:9" x14ac:dyDescent="0.2">
      <c r="A116" s="2">
        <f t="shared" si="26"/>
        <v>11.199999999999976</v>
      </c>
      <c r="B116" s="2">
        <f>'Vazão Canal'!$G$10</f>
        <v>0</v>
      </c>
      <c r="C116" s="2" t="e">
        <f>((1/$C$2)*($E$2^0.5)*(((A116*B116))/(A116+2*B116))^(2/3))-'Vazão Canal'!$I$19</f>
        <v>#DIV/0!</v>
      </c>
      <c r="D116" s="2" t="e">
        <f t="shared" si="24"/>
        <v>#DIV/0!</v>
      </c>
      <c r="E116" s="34"/>
      <c r="F116" s="2">
        <f>'Vazão Canal'!$G$9</f>
        <v>0</v>
      </c>
      <c r="G116" s="2">
        <f t="shared" si="27"/>
        <v>1.6000000000000012</v>
      </c>
      <c r="H116" s="2" t="e">
        <f>((1/$C$2)*($E$2^0.5)*(((F116*G116))/(F116+2*G116))^(2/3))-'Vazão Canal'!$I$19</f>
        <v>#DIV/0!</v>
      </c>
      <c r="I116" s="2" t="e">
        <f t="shared" si="25"/>
        <v>#DIV/0!</v>
      </c>
    </row>
    <row r="117" spans="1:9" x14ac:dyDescent="0.2">
      <c r="A117" s="2">
        <f t="shared" si="26"/>
        <v>11.299999999999976</v>
      </c>
      <c r="B117" s="2">
        <f>'Vazão Canal'!$G$10</f>
        <v>0</v>
      </c>
      <c r="C117" s="2" t="e">
        <f>((1/$C$2)*($E$2^0.5)*(((A117*B117))/(A117+2*B117))^(2/3))-'Vazão Canal'!$I$19</f>
        <v>#DIV/0!</v>
      </c>
      <c r="D117" s="2" t="e">
        <f t="shared" si="24"/>
        <v>#DIV/0!</v>
      </c>
      <c r="E117" s="34"/>
      <c r="F117" s="2">
        <f>'Vazão Canal'!$G$9</f>
        <v>0</v>
      </c>
      <c r="G117" s="2">
        <f t="shared" si="27"/>
        <v>1.6500000000000012</v>
      </c>
      <c r="H117" s="2" t="e">
        <f>((1/$C$2)*($E$2^0.5)*(((F117*G117))/(F117+2*G117))^(2/3))-'Vazão Canal'!$I$19</f>
        <v>#DIV/0!</v>
      </c>
      <c r="I117" s="2" t="e">
        <f t="shared" si="25"/>
        <v>#DIV/0!</v>
      </c>
    </row>
    <row r="118" spans="1:9" x14ac:dyDescent="0.2">
      <c r="A118" s="2">
        <f t="shared" si="26"/>
        <v>11.399999999999975</v>
      </c>
      <c r="B118" s="2">
        <f>'Vazão Canal'!$G$10</f>
        <v>0</v>
      </c>
      <c r="C118" s="2" t="e">
        <f>((1/$C$2)*($E$2^0.5)*(((A118*B118))/(A118+2*B118))^(2/3))-'Vazão Canal'!$I$19</f>
        <v>#DIV/0!</v>
      </c>
      <c r="D118" s="2" t="e">
        <f t="shared" ref="D118:D133" si="28">ABS(C118)</f>
        <v>#DIV/0!</v>
      </c>
      <c r="E118" s="34"/>
      <c r="F118" s="2">
        <f>'Vazão Canal'!$G$9</f>
        <v>0</v>
      </c>
      <c r="G118" s="2">
        <f t="shared" si="27"/>
        <v>1.7000000000000013</v>
      </c>
      <c r="H118" s="2" t="e">
        <f>((1/$C$2)*($E$2^0.5)*(((F118*G118))/(F118+2*G118))^(2/3))-'Vazão Canal'!$I$19</f>
        <v>#DIV/0!</v>
      </c>
      <c r="I118" s="2" t="e">
        <f t="shared" ref="I118:I133" si="29">ABS(H118)</f>
        <v>#DIV/0!</v>
      </c>
    </row>
    <row r="119" spans="1:9" x14ac:dyDescent="0.2">
      <c r="A119" s="2">
        <f t="shared" ref="A119:A134" si="30">A118+0.1</f>
        <v>11.499999999999975</v>
      </c>
      <c r="B119" s="2">
        <f>'Vazão Canal'!$G$10</f>
        <v>0</v>
      </c>
      <c r="C119" s="2" t="e">
        <f>((1/$C$2)*($E$2^0.5)*(((A119*B119))/(A119+2*B119))^(2/3))-'Vazão Canal'!$I$19</f>
        <v>#DIV/0!</v>
      </c>
      <c r="D119" s="2" t="e">
        <f t="shared" si="28"/>
        <v>#DIV/0!</v>
      </c>
      <c r="E119" s="34"/>
      <c r="F119" s="2">
        <f>'Vazão Canal'!$G$9</f>
        <v>0</v>
      </c>
      <c r="G119" s="2">
        <f t="shared" ref="G119:G134" si="31">G118+0.05</f>
        <v>1.7500000000000013</v>
      </c>
      <c r="H119" s="2" t="e">
        <f>((1/$C$2)*($E$2^0.5)*(((F119*G119))/(F119+2*G119))^(2/3))-'Vazão Canal'!$I$19</f>
        <v>#DIV/0!</v>
      </c>
      <c r="I119" s="2" t="e">
        <f t="shared" si="29"/>
        <v>#DIV/0!</v>
      </c>
    </row>
    <row r="120" spans="1:9" x14ac:dyDescent="0.2">
      <c r="A120" s="2">
        <f t="shared" si="30"/>
        <v>11.599999999999975</v>
      </c>
      <c r="B120" s="2">
        <f>'Vazão Canal'!$G$10</f>
        <v>0</v>
      </c>
      <c r="C120" s="2" t="e">
        <f>((1/$C$2)*($E$2^0.5)*(((A120*B120))/(A120+2*B120))^(2/3))-'Vazão Canal'!$I$19</f>
        <v>#DIV/0!</v>
      </c>
      <c r="D120" s="2" t="e">
        <f t="shared" si="28"/>
        <v>#DIV/0!</v>
      </c>
      <c r="E120" s="34"/>
      <c r="F120" s="2">
        <f>'Vazão Canal'!$G$9</f>
        <v>0</v>
      </c>
      <c r="G120" s="2">
        <f t="shared" si="31"/>
        <v>1.8000000000000014</v>
      </c>
      <c r="H120" s="2" t="e">
        <f>((1/$C$2)*($E$2^0.5)*(((F120*G120))/(F120+2*G120))^(2/3))-'Vazão Canal'!$I$19</f>
        <v>#DIV/0!</v>
      </c>
      <c r="I120" s="2" t="e">
        <f t="shared" si="29"/>
        <v>#DIV/0!</v>
      </c>
    </row>
    <row r="121" spans="1:9" x14ac:dyDescent="0.2">
      <c r="A121" s="2">
        <f t="shared" si="30"/>
        <v>11.699999999999974</v>
      </c>
      <c r="B121" s="2">
        <f>'Vazão Canal'!$G$10</f>
        <v>0</v>
      </c>
      <c r="C121" s="2" t="e">
        <f>((1/$C$2)*($E$2^0.5)*(((A121*B121))/(A121+2*B121))^(2/3))-'Vazão Canal'!$I$19</f>
        <v>#DIV/0!</v>
      </c>
      <c r="D121" s="2" t="e">
        <f t="shared" si="28"/>
        <v>#DIV/0!</v>
      </c>
      <c r="E121" s="34"/>
      <c r="F121" s="2">
        <f>'Vazão Canal'!$G$9</f>
        <v>0</v>
      </c>
      <c r="G121" s="2">
        <f t="shared" si="31"/>
        <v>1.8500000000000014</v>
      </c>
      <c r="H121" s="2" t="e">
        <f>((1/$C$2)*($E$2^0.5)*(((F121*G121))/(F121+2*G121))^(2/3))-'Vazão Canal'!$I$19</f>
        <v>#DIV/0!</v>
      </c>
      <c r="I121" s="2" t="e">
        <f t="shared" si="29"/>
        <v>#DIV/0!</v>
      </c>
    </row>
    <row r="122" spans="1:9" x14ac:dyDescent="0.2">
      <c r="A122" s="2">
        <f t="shared" si="30"/>
        <v>11.799999999999974</v>
      </c>
      <c r="B122" s="2">
        <f>'Vazão Canal'!$G$10</f>
        <v>0</v>
      </c>
      <c r="C122" s="2" t="e">
        <f>((1/$C$2)*($E$2^0.5)*(((A122*B122))/(A122+2*B122))^(2/3))-'Vazão Canal'!$I$19</f>
        <v>#DIV/0!</v>
      </c>
      <c r="D122" s="2" t="e">
        <f t="shared" si="28"/>
        <v>#DIV/0!</v>
      </c>
      <c r="E122" s="34"/>
      <c r="F122" s="2">
        <f>'Vazão Canal'!$G$9</f>
        <v>0</v>
      </c>
      <c r="G122" s="2">
        <f t="shared" si="31"/>
        <v>1.9000000000000015</v>
      </c>
      <c r="H122" s="2" t="e">
        <f>((1/$C$2)*($E$2^0.5)*(((F122*G122))/(F122+2*G122))^(2/3))-'Vazão Canal'!$I$19</f>
        <v>#DIV/0!</v>
      </c>
      <c r="I122" s="2" t="e">
        <f t="shared" si="29"/>
        <v>#DIV/0!</v>
      </c>
    </row>
    <row r="123" spans="1:9" x14ac:dyDescent="0.2">
      <c r="A123" s="2">
        <f t="shared" si="30"/>
        <v>11.899999999999974</v>
      </c>
      <c r="B123" s="2">
        <f>'Vazão Canal'!$G$10</f>
        <v>0</v>
      </c>
      <c r="C123" s="2" t="e">
        <f>((1/$C$2)*($E$2^0.5)*(((A123*B123))/(A123+2*B123))^(2/3))-'Vazão Canal'!$I$19</f>
        <v>#DIV/0!</v>
      </c>
      <c r="D123" s="2" t="e">
        <f t="shared" si="28"/>
        <v>#DIV/0!</v>
      </c>
      <c r="E123" s="34"/>
      <c r="F123" s="2">
        <f>'Vazão Canal'!$G$9</f>
        <v>0</v>
      </c>
      <c r="G123" s="2">
        <f t="shared" si="31"/>
        <v>1.9500000000000015</v>
      </c>
      <c r="H123" s="2" t="e">
        <f>((1/$C$2)*($E$2^0.5)*(((F123*G123))/(F123+2*G123))^(2/3))-'Vazão Canal'!$I$19</f>
        <v>#DIV/0!</v>
      </c>
      <c r="I123" s="2" t="e">
        <f t="shared" si="29"/>
        <v>#DIV/0!</v>
      </c>
    </row>
    <row r="124" spans="1:9" x14ac:dyDescent="0.2">
      <c r="A124" s="2">
        <f t="shared" si="30"/>
        <v>11.999999999999973</v>
      </c>
      <c r="B124" s="2">
        <f>'Vazão Canal'!$G$10</f>
        <v>0</v>
      </c>
      <c r="C124" s="2" t="e">
        <f>((1/$C$2)*($E$2^0.5)*(((A124*B124))/(A124+2*B124))^(2/3))-'Vazão Canal'!$I$19</f>
        <v>#DIV/0!</v>
      </c>
      <c r="D124" s="2" t="e">
        <f t="shared" si="28"/>
        <v>#DIV/0!</v>
      </c>
      <c r="E124" s="34"/>
      <c r="F124" s="2">
        <f>'Vazão Canal'!$G$9</f>
        <v>0</v>
      </c>
      <c r="G124" s="2">
        <f t="shared" si="31"/>
        <v>2.0000000000000013</v>
      </c>
      <c r="H124" s="2" t="e">
        <f>((1/$C$2)*($E$2^0.5)*(((F124*G124))/(F124+2*G124))^(2/3))-'Vazão Canal'!$I$19</f>
        <v>#DIV/0!</v>
      </c>
      <c r="I124" s="2" t="e">
        <f t="shared" si="29"/>
        <v>#DIV/0!</v>
      </c>
    </row>
    <row r="125" spans="1:9" x14ac:dyDescent="0.2">
      <c r="A125" s="2">
        <f t="shared" si="30"/>
        <v>12.099999999999973</v>
      </c>
      <c r="B125" s="2">
        <f>'Vazão Canal'!$G$10</f>
        <v>0</v>
      </c>
      <c r="C125" s="2" t="e">
        <f>((1/$C$2)*($E$2^0.5)*(((A125*B125))/(A125+2*B125))^(2/3))-'Vazão Canal'!$I$19</f>
        <v>#DIV/0!</v>
      </c>
      <c r="D125" s="2" t="e">
        <f t="shared" si="28"/>
        <v>#DIV/0!</v>
      </c>
      <c r="E125" s="34"/>
      <c r="F125" s="2">
        <f>'Vazão Canal'!$G$9</f>
        <v>0</v>
      </c>
      <c r="G125" s="2">
        <f t="shared" si="31"/>
        <v>2.0500000000000012</v>
      </c>
      <c r="H125" s="2" t="e">
        <f>((1/$C$2)*($E$2^0.5)*(((F125*G125))/(F125+2*G125))^(2/3))-'Vazão Canal'!$I$19</f>
        <v>#DIV/0!</v>
      </c>
      <c r="I125" s="2" t="e">
        <f t="shared" si="29"/>
        <v>#DIV/0!</v>
      </c>
    </row>
    <row r="126" spans="1:9" x14ac:dyDescent="0.2">
      <c r="A126" s="2">
        <f t="shared" si="30"/>
        <v>12.199999999999973</v>
      </c>
      <c r="B126" s="2">
        <f>'Vazão Canal'!$G$10</f>
        <v>0</v>
      </c>
      <c r="C126" s="2" t="e">
        <f>((1/$C$2)*($E$2^0.5)*(((A126*B126))/(A126+2*B126))^(2/3))-'Vazão Canal'!$I$19</f>
        <v>#DIV/0!</v>
      </c>
      <c r="D126" s="2" t="e">
        <f t="shared" si="28"/>
        <v>#DIV/0!</v>
      </c>
      <c r="E126" s="34"/>
      <c r="F126" s="2">
        <f>'Vazão Canal'!$G$9</f>
        <v>0</v>
      </c>
      <c r="G126" s="2">
        <f t="shared" si="31"/>
        <v>2.100000000000001</v>
      </c>
      <c r="H126" s="2" t="e">
        <f>((1/$C$2)*($E$2^0.5)*(((F126*G126))/(F126+2*G126))^(2/3))-'Vazão Canal'!$I$19</f>
        <v>#DIV/0!</v>
      </c>
      <c r="I126" s="2" t="e">
        <f t="shared" si="29"/>
        <v>#DIV/0!</v>
      </c>
    </row>
    <row r="127" spans="1:9" x14ac:dyDescent="0.2">
      <c r="A127" s="2">
        <f t="shared" si="30"/>
        <v>12.299999999999972</v>
      </c>
      <c r="B127" s="2">
        <f>'Vazão Canal'!$G$10</f>
        <v>0</v>
      </c>
      <c r="C127" s="2" t="e">
        <f>((1/$C$2)*($E$2^0.5)*(((A127*B127))/(A127+2*B127))^(2/3))-'Vazão Canal'!$I$19</f>
        <v>#DIV/0!</v>
      </c>
      <c r="D127" s="2" t="e">
        <f t="shared" si="28"/>
        <v>#DIV/0!</v>
      </c>
      <c r="E127" s="34"/>
      <c r="F127" s="2">
        <f>'Vazão Canal'!$G$9</f>
        <v>0</v>
      </c>
      <c r="G127" s="2">
        <f t="shared" si="31"/>
        <v>2.1500000000000008</v>
      </c>
      <c r="H127" s="2" t="e">
        <f>((1/$C$2)*($E$2^0.5)*(((F127*G127))/(F127+2*G127))^(2/3))-'Vazão Canal'!$I$19</f>
        <v>#DIV/0!</v>
      </c>
      <c r="I127" s="2" t="e">
        <f t="shared" si="29"/>
        <v>#DIV/0!</v>
      </c>
    </row>
    <row r="128" spans="1:9" x14ac:dyDescent="0.2">
      <c r="A128" s="2">
        <f t="shared" si="30"/>
        <v>12.399999999999972</v>
      </c>
      <c r="B128" s="2">
        <f>'Vazão Canal'!$G$10</f>
        <v>0</v>
      </c>
      <c r="C128" s="2" t="e">
        <f>((1/$C$2)*($E$2^0.5)*(((A128*B128))/(A128+2*B128))^(2/3))-'Vazão Canal'!$I$19</f>
        <v>#DIV/0!</v>
      </c>
      <c r="D128" s="2" t="e">
        <f t="shared" si="28"/>
        <v>#DIV/0!</v>
      </c>
      <c r="E128" s="34"/>
      <c r="F128" s="2">
        <f>'Vazão Canal'!$G$9</f>
        <v>0</v>
      </c>
      <c r="G128" s="2">
        <f t="shared" si="31"/>
        <v>2.2000000000000006</v>
      </c>
      <c r="H128" s="2" t="e">
        <f>((1/$C$2)*($E$2^0.5)*(((F128*G128))/(F128+2*G128))^(2/3))-'Vazão Canal'!$I$19</f>
        <v>#DIV/0!</v>
      </c>
      <c r="I128" s="2" t="e">
        <f t="shared" si="29"/>
        <v>#DIV/0!</v>
      </c>
    </row>
    <row r="129" spans="1:9" x14ac:dyDescent="0.2">
      <c r="A129" s="2">
        <f t="shared" si="30"/>
        <v>12.499999999999972</v>
      </c>
      <c r="B129" s="2">
        <f>'Vazão Canal'!$G$10</f>
        <v>0</v>
      </c>
      <c r="C129" s="2" t="e">
        <f>((1/$C$2)*($E$2^0.5)*(((A129*B129))/(A129+2*B129))^(2/3))-'Vazão Canal'!$I$19</f>
        <v>#DIV/0!</v>
      </c>
      <c r="D129" s="2" t="e">
        <f t="shared" si="28"/>
        <v>#DIV/0!</v>
      </c>
      <c r="E129" s="34"/>
      <c r="F129" s="2">
        <f>'Vazão Canal'!$G$9</f>
        <v>0</v>
      </c>
      <c r="G129" s="2">
        <f t="shared" si="31"/>
        <v>2.2500000000000004</v>
      </c>
      <c r="H129" s="2" t="e">
        <f>((1/$C$2)*($E$2^0.5)*(((F129*G129))/(F129+2*G129))^(2/3))-'Vazão Canal'!$I$19</f>
        <v>#DIV/0!</v>
      </c>
      <c r="I129" s="2" t="e">
        <f t="shared" si="29"/>
        <v>#DIV/0!</v>
      </c>
    </row>
    <row r="130" spans="1:9" x14ac:dyDescent="0.2">
      <c r="A130" s="2">
        <f t="shared" si="30"/>
        <v>12.599999999999971</v>
      </c>
      <c r="B130" s="2">
        <f>'Vazão Canal'!$G$10</f>
        <v>0</v>
      </c>
      <c r="C130" s="2" t="e">
        <f>((1/$C$2)*($E$2^0.5)*(((A130*B130))/(A130+2*B130))^(2/3))-'Vazão Canal'!$I$19</f>
        <v>#DIV/0!</v>
      </c>
      <c r="D130" s="2" t="e">
        <f t="shared" si="28"/>
        <v>#DIV/0!</v>
      </c>
      <c r="E130" s="34"/>
      <c r="F130" s="2">
        <f>'Vazão Canal'!$G$9</f>
        <v>0</v>
      </c>
      <c r="G130" s="2">
        <f t="shared" si="31"/>
        <v>2.3000000000000003</v>
      </c>
      <c r="H130" s="2" t="e">
        <f>((1/$C$2)*($E$2^0.5)*(((F130*G130))/(F130+2*G130))^(2/3))-'Vazão Canal'!$I$19</f>
        <v>#DIV/0!</v>
      </c>
      <c r="I130" s="2" t="e">
        <f t="shared" si="29"/>
        <v>#DIV/0!</v>
      </c>
    </row>
    <row r="131" spans="1:9" x14ac:dyDescent="0.2">
      <c r="A131" s="2">
        <f t="shared" si="30"/>
        <v>12.699999999999971</v>
      </c>
      <c r="B131" s="2">
        <f>'Vazão Canal'!$G$10</f>
        <v>0</v>
      </c>
      <c r="C131" s="2" t="e">
        <f>((1/$C$2)*($E$2^0.5)*(((A131*B131))/(A131+2*B131))^(2/3))-'Vazão Canal'!$I$19</f>
        <v>#DIV/0!</v>
      </c>
      <c r="D131" s="2" t="e">
        <f t="shared" si="28"/>
        <v>#DIV/0!</v>
      </c>
      <c r="E131" s="34"/>
      <c r="F131" s="2">
        <f>'Vazão Canal'!$G$9</f>
        <v>0</v>
      </c>
      <c r="G131" s="2">
        <f t="shared" si="31"/>
        <v>2.35</v>
      </c>
      <c r="H131" s="2" t="e">
        <f>((1/$C$2)*($E$2^0.5)*(((F131*G131))/(F131+2*G131))^(2/3))-'Vazão Canal'!$I$19</f>
        <v>#DIV/0!</v>
      </c>
      <c r="I131" s="2" t="e">
        <f t="shared" si="29"/>
        <v>#DIV/0!</v>
      </c>
    </row>
    <row r="132" spans="1:9" x14ac:dyDescent="0.2">
      <c r="A132" s="2">
        <f t="shared" si="30"/>
        <v>12.799999999999971</v>
      </c>
      <c r="B132" s="2">
        <f>'Vazão Canal'!$G$10</f>
        <v>0</v>
      </c>
      <c r="C132" s="2" t="e">
        <f>((1/$C$2)*($E$2^0.5)*(((A132*B132))/(A132+2*B132))^(2/3))-'Vazão Canal'!$I$19</f>
        <v>#DIV/0!</v>
      </c>
      <c r="D132" s="2" t="e">
        <f t="shared" si="28"/>
        <v>#DIV/0!</v>
      </c>
      <c r="E132" s="34"/>
      <c r="F132" s="2">
        <f>'Vazão Canal'!$G$9</f>
        <v>0</v>
      </c>
      <c r="G132" s="2">
        <f t="shared" si="31"/>
        <v>2.4</v>
      </c>
      <c r="H132" s="2" t="e">
        <f>((1/$C$2)*($E$2^0.5)*(((F132*G132))/(F132+2*G132))^(2/3))-'Vazão Canal'!$I$19</f>
        <v>#DIV/0!</v>
      </c>
      <c r="I132" s="2" t="e">
        <f t="shared" si="29"/>
        <v>#DIV/0!</v>
      </c>
    </row>
    <row r="133" spans="1:9" x14ac:dyDescent="0.2">
      <c r="A133" s="2">
        <f t="shared" si="30"/>
        <v>12.89999999999997</v>
      </c>
      <c r="B133" s="2">
        <f>'Vazão Canal'!$G$10</f>
        <v>0</v>
      </c>
      <c r="C133" s="2" t="e">
        <f>((1/$C$2)*($E$2^0.5)*(((A133*B133))/(A133+2*B133))^(2/3))-'Vazão Canal'!$I$19</f>
        <v>#DIV/0!</v>
      </c>
      <c r="D133" s="2" t="e">
        <f t="shared" si="28"/>
        <v>#DIV/0!</v>
      </c>
      <c r="E133" s="34"/>
      <c r="F133" s="2">
        <f>'Vazão Canal'!$G$9</f>
        <v>0</v>
      </c>
      <c r="G133" s="2">
        <f t="shared" si="31"/>
        <v>2.4499999999999997</v>
      </c>
      <c r="H133" s="2" t="e">
        <f>((1/$C$2)*($E$2^0.5)*(((F133*G133))/(F133+2*G133))^(2/3))-'Vazão Canal'!$I$19</f>
        <v>#DIV/0!</v>
      </c>
      <c r="I133" s="2" t="e">
        <f t="shared" si="29"/>
        <v>#DIV/0!</v>
      </c>
    </row>
    <row r="134" spans="1:9" x14ac:dyDescent="0.2">
      <c r="A134" s="2">
        <f t="shared" si="30"/>
        <v>12.99999999999997</v>
      </c>
      <c r="B134" s="2">
        <f>'Vazão Canal'!$G$10</f>
        <v>0</v>
      </c>
      <c r="C134" s="2" t="e">
        <f>((1/$C$2)*($E$2^0.5)*(((A134*B134))/(A134+2*B134))^(2/3))-'Vazão Canal'!$I$19</f>
        <v>#DIV/0!</v>
      </c>
      <c r="D134" s="2" t="e">
        <f t="shared" ref="D134:D149" si="32">ABS(C134)</f>
        <v>#DIV/0!</v>
      </c>
      <c r="E134" s="34"/>
      <c r="F134" s="2">
        <f>'Vazão Canal'!$G$9</f>
        <v>0</v>
      </c>
      <c r="G134" s="2">
        <f t="shared" si="31"/>
        <v>2.4999999999999996</v>
      </c>
      <c r="H134" s="2" t="e">
        <f>((1/$C$2)*($E$2^0.5)*(((F134*G134))/(F134+2*G134))^(2/3))-'Vazão Canal'!$I$19</f>
        <v>#DIV/0!</v>
      </c>
      <c r="I134" s="2" t="e">
        <f t="shared" ref="I134:I149" si="33">ABS(H134)</f>
        <v>#DIV/0!</v>
      </c>
    </row>
    <row r="135" spans="1:9" x14ac:dyDescent="0.2">
      <c r="A135" s="2">
        <f t="shared" ref="A135:A150" si="34">A134+0.1</f>
        <v>13.099999999999969</v>
      </c>
      <c r="B135" s="2">
        <f>'Vazão Canal'!$G$10</f>
        <v>0</v>
      </c>
      <c r="C135" s="2" t="e">
        <f>((1/$C$2)*($E$2^0.5)*(((A135*B135))/(A135+2*B135))^(2/3))-'Vazão Canal'!$I$19</f>
        <v>#DIV/0!</v>
      </c>
      <c r="D135" s="2" t="e">
        <f t="shared" si="32"/>
        <v>#DIV/0!</v>
      </c>
      <c r="E135" s="34"/>
      <c r="F135" s="2">
        <f>'Vazão Canal'!$G$9</f>
        <v>0</v>
      </c>
      <c r="G135" s="2">
        <f t="shared" ref="G135:G150" si="35">G134+0.05</f>
        <v>2.5499999999999994</v>
      </c>
      <c r="H135" s="2" t="e">
        <f>((1/$C$2)*($E$2^0.5)*(((F135*G135))/(F135+2*G135))^(2/3))-'Vazão Canal'!$I$19</f>
        <v>#DIV/0!</v>
      </c>
      <c r="I135" s="2" t="e">
        <f t="shared" si="33"/>
        <v>#DIV/0!</v>
      </c>
    </row>
    <row r="136" spans="1:9" x14ac:dyDescent="0.2">
      <c r="A136" s="2">
        <f t="shared" si="34"/>
        <v>13.199999999999969</v>
      </c>
      <c r="B136" s="2">
        <f>'Vazão Canal'!$G$10</f>
        <v>0</v>
      </c>
      <c r="C136" s="2" t="e">
        <f>((1/$C$2)*($E$2^0.5)*(((A136*B136))/(A136+2*B136))^(2/3))-'Vazão Canal'!$I$19</f>
        <v>#DIV/0!</v>
      </c>
      <c r="D136" s="2" t="e">
        <f t="shared" si="32"/>
        <v>#DIV/0!</v>
      </c>
      <c r="E136" s="34"/>
      <c r="F136" s="2">
        <f>'Vazão Canal'!$G$9</f>
        <v>0</v>
      </c>
      <c r="G136" s="2">
        <f t="shared" si="35"/>
        <v>2.5999999999999992</v>
      </c>
      <c r="H136" s="2" t="e">
        <f>((1/$C$2)*($E$2^0.5)*(((F136*G136))/(F136+2*G136))^(2/3))-'Vazão Canal'!$I$19</f>
        <v>#DIV/0!</v>
      </c>
      <c r="I136" s="2" t="e">
        <f t="shared" si="33"/>
        <v>#DIV/0!</v>
      </c>
    </row>
    <row r="137" spans="1:9" x14ac:dyDescent="0.2">
      <c r="A137" s="2">
        <f t="shared" si="34"/>
        <v>13.299999999999969</v>
      </c>
      <c r="B137" s="2">
        <f>'Vazão Canal'!$G$10</f>
        <v>0</v>
      </c>
      <c r="C137" s="2" t="e">
        <f>((1/$C$2)*($E$2^0.5)*(((A137*B137))/(A137+2*B137))^(2/3))-'Vazão Canal'!$I$19</f>
        <v>#DIV/0!</v>
      </c>
      <c r="D137" s="2" t="e">
        <f t="shared" si="32"/>
        <v>#DIV/0!</v>
      </c>
      <c r="E137" s="34"/>
      <c r="F137" s="2">
        <f>'Vazão Canal'!$G$9</f>
        <v>0</v>
      </c>
      <c r="G137" s="2">
        <f t="shared" si="35"/>
        <v>2.649999999999999</v>
      </c>
      <c r="H137" s="2" t="e">
        <f>((1/$C$2)*($E$2^0.5)*(((F137*G137))/(F137+2*G137))^(2/3))-'Vazão Canal'!$I$19</f>
        <v>#DIV/0!</v>
      </c>
      <c r="I137" s="2" t="e">
        <f t="shared" si="33"/>
        <v>#DIV/0!</v>
      </c>
    </row>
    <row r="138" spans="1:9" x14ac:dyDescent="0.2">
      <c r="A138" s="2">
        <f t="shared" si="34"/>
        <v>13.399999999999968</v>
      </c>
      <c r="B138" s="2">
        <f>'Vazão Canal'!$G$10</f>
        <v>0</v>
      </c>
      <c r="C138" s="2" t="e">
        <f>((1/$C$2)*($E$2^0.5)*(((A138*B138))/(A138+2*B138))^(2/3))-'Vazão Canal'!$I$19</f>
        <v>#DIV/0!</v>
      </c>
      <c r="D138" s="2" t="e">
        <f t="shared" si="32"/>
        <v>#DIV/0!</v>
      </c>
      <c r="E138" s="34"/>
      <c r="F138" s="2">
        <f>'Vazão Canal'!$G$9</f>
        <v>0</v>
      </c>
      <c r="G138" s="2">
        <f t="shared" si="35"/>
        <v>2.6999999999999988</v>
      </c>
      <c r="H138" s="2" t="e">
        <f>((1/$C$2)*($E$2^0.5)*(((F138*G138))/(F138+2*G138))^(2/3))-'Vazão Canal'!$I$19</f>
        <v>#DIV/0!</v>
      </c>
      <c r="I138" s="2" t="e">
        <f t="shared" si="33"/>
        <v>#DIV/0!</v>
      </c>
    </row>
    <row r="139" spans="1:9" x14ac:dyDescent="0.2">
      <c r="A139" s="2">
        <f t="shared" si="34"/>
        <v>13.499999999999968</v>
      </c>
      <c r="B139" s="2">
        <f>'Vazão Canal'!$G$10</f>
        <v>0</v>
      </c>
      <c r="C139" s="2" t="e">
        <f>((1/$C$2)*($E$2^0.5)*(((A139*B139))/(A139+2*B139))^(2/3))-'Vazão Canal'!$I$19</f>
        <v>#DIV/0!</v>
      </c>
      <c r="D139" s="2" t="e">
        <f t="shared" si="32"/>
        <v>#DIV/0!</v>
      </c>
      <c r="E139" s="34"/>
      <c r="F139" s="2">
        <f>'Vazão Canal'!$G$9</f>
        <v>0</v>
      </c>
      <c r="G139" s="2">
        <f t="shared" si="35"/>
        <v>2.7499999999999987</v>
      </c>
      <c r="H139" s="2" t="e">
        <f>((1/$C$2)*($E$2^0.5)*(((F139*G139))/(F139+2*G139))^(2/3))-'Vazão Canal'!$I$19</f>
        <v>#DIV/0!</v>
      </c>
      <c r="I139" s="2" t="e">
        <f t="shared" si="33"/>
        <v>#DIV/0!</v>
      </c>
    </row>
    <row r="140" spans="1:9" x14ac:dyDescent="0.2">
      <c r="A140" s="2">
        <f t="shared" si="34"/>
        <v>13.599999999999968</v>
      </c>
      <c r="B140" s="2">
        <f>'Vazão Canal'!$G$10</f>
        <v>0</v>
      </c>
      <c r="C140" s="2" t="e">
        <f>((1/$C$2)*($E$2^0.5)*(((A140*B140))/(A140+2*B140))^(2/3))-'Vazão Canal'!$I$19</f>
        <v>#DIV/0!</v>
      </c>
      <c r="D140" s="2" t="e">
        <f t="shared" si="32"/>
        <v>#DIV/0!</v>
      </c>
      <c r="E140" s="34"/>
      <c r="F140" s="2">
        <f>'Vazão Canal'!$G$9</f>
        <v>0</v>
      </c>
      <c r="G140" s="2">
        <f t="shared" si="35"/>
        <v>2.7999999999999985</v>
      </c>
      <c r="H140" s="2" t="e">
        <f>((1/$C$2)*($E$2^0.5)*(((F140*G140))/(F140+2*G140))^(2/3))-'Vazão Canal'!$I$19</f>
        <v>#DIV/0!</v>
      </c>
      <c r="I140" s="2" t="e">
        <f t="shared" si="33"/>
        <v>#DIV/0!</v>
      </c>
    </row>
    <row r="141" spans="1:9" x14ac:dyDescent="0.2">
      <c r="A141" s="2">
        <f t="shared" si="34"/>
        <v>13.699999999999967</v>
      </c>
      <c r="B141" s="2">
        <f>'Vazão Canal'!$G$10</f>
        <v>0</v>
      </c>
      <c r="C141" s="2" t="e">
        <f>((1/$C$2)*($E$2^0.5)*(((A141*B141))/(A141+2*B141))^(2/3))-'Vazão Canal'!$I$19</f>
        <v>#DIV/0!</v>
      </c>
      <c r="D141" s="2" t="e">
        <f t="shared" si="32"/>
        <v>#DIV/0!</v>
      </c>
      <c r="E141" s="34"/>
      <c r="F141" s="2">
        <f>'Vazão Canal'!$G$9</f>
        <v>0</v>
      </c>
      <c r="G141" s="2">
        <f t="shared" si="35"/>
        <v>2.8499999999999983</v>
      </c>
      <c r="H141" s="2" t="e">
        <f>((1/$C$2)*($E$2^0.5)*(((F141*G141))/(F141+2*G141))^(2/3))-'Vazão Canal'!$I$19</f>
        <v>#DIV/0!</v>
      </c>
      <c r="I141" s="2" t="e">
        <f t="shared" si="33"/>
        <v>#DIV/0!</v>
      </c>
    </row>
    <row r="142" spans="1:9" x14ac:dyDescent="0.2">
      <c r="A142" s="2">
        <f t="shared" si="34"/>
        <v>13.799999999999967</v>
      </c>
      <c r="B142" s="2">
        <f>'Vazão Canal'!$G$10</f>
        <v>0</v>
      </c>
      <c r="C142" s="2" t="e">
        <f>((1/$C$2)*($E$2^0.5)*(((A142*B142))/(A142+2*B142))^(2/3))-'Vazão Canal'!$I$19</f>
        <v>#DIV/0!</v>
      </c>
      <c r="D142" s="2" t="e">
        <f t="shared" si="32"/>
        <v>#DIV/0!</v>
      </c>
      <c r="E142" s="34"/>
      <c r="F142" s="2">
        <f>'Vazão Canal'!$G$9</f>
        <v>0</v>
      </c>
      <c r="G142" s="2">
        <f t="shared" si="35"/>
        <v>2.8999999999999981</v>
      </c>
      <c r="H142" s="2" t="e">
        <f>((1/$C$2)*($E$2^0.5)*(((F142*G142))/(F142+2*G142))^(2/3))-'Vazão Canal'!$I$19</f>
        <v>#DIV/0!</v>
      </c>
      <c r="I142" s="2" t="e">
        <f t="shared" si="33"/>
        <v>#DIV/0!</v>
      </c>
    </row>
    <row r="143" spans="1:9" x14ac:dyDescent="0.2">
      <c r="A143" s="2">
        <f t="shared" si="34"/>
        <v>13.899999999999967</v>
      </c>
      <c r="B143" s="2">
        <f>'Vazão Canal'!$G$10</f>
        <v>0</v>
      </c>
      <c r="C143" s="2" t="e">
        <f>((1/$C$2)*($E$2^0.5)*(((A143*B143))/(A143+2*B143))^(2/3))-'Vazão Canal'!$I$19</f>
        <v>#DIV/0!</v>
      </c>
      <c r="D143" s="2" t="e">
        <f t="shared" si="32"/>
        <v>#DIV/0!</v>
      </c>
      <c r="E143" s="34"/>
      <c r="F143" s="2">
        <f>'Vazão Canal'!$G$9</f>
        <v>0</v>
      </c>
      <c r="G143" s="2">
        <f t="shared" si="35"/>
        <v>2.949999999999998</v>
      </c>
      <c r="H143" s="2" t="e">
        <f>((1/$C$2)*($E$2^0.5)*(((F143*G143))/(F143+2*G143))^(2/3))-'Vazão Canal'!$I$19</f>
        <v>#DIV/0!</v>
      </c>
      <c r="I143" s="2" t="e">
        <f t="shared" si="33"/>
        <v>#DIV/0!</v>
      </c>
    </row>
    <row r="144" spans="1:9" x14ac:dyDescent="0.2">
      <c r="A144" s="2">
        <f t="shared" si="34"/>
        <v>13.999999999999966</v>
      </c>
      <c r="B144" s="2">
        <f>'Vazão Canal'!$G$10</f>
        <v>0</v>
      </c>
      <c r="C144" s="2" t="e">
        <f>((1/$C$2)*($E$2^0.5)*(((A144*B144))/(A144+2*B144))^(2/3))-'Vazão Canal'!$I$19</f>
        <v>#DIV/0!</v>
      </c>
      <c r="D144" s="2" t="e">
        <f t="shared" si="32"/>
        <v>#DIV/0!</v>
      </c>
      <c r="E144" s="34"/>
      <c r="F144" s="2">
        <f>'Vazão Canal'!$G$9</f>
        <v>0</v>
      </c>
      <c r="G144" s="2">
        <f t="shared" si="35"/>
        <v>2.9999999999999978</v>
      </c>
      <c r="H144" s="2" t="e">
        <f>((1/$C$2)*($E$2^0.5)*(((F144*G144))/(F144+2*G144))^(2/3))-'Vazão Canal'!$I$19</f>
        <v>#DIV/0!</v>
      </c>
      <c r="I144" s="2" t="e">
        <f t="shared" si="33"/>
        <v>#DIV/0!</v>
      </c>
    </row>
    <row r="145" spans="1:9" x14ac:dyDescent="0.2">
      <c r="A145" s="2">
        <f t="shared" si="34"/>
        <v>14.099999999999966</v>
      </c>
      <c r="B145" s="2">
        <f>'Vazão Canal'!$G$10</f>
        <v>0</v>
      </c>
      <c r="C145" s="2" t="e">
        <f>((1/$C$2)*($E$2^0.5)*(((A145*B145))/(A145+2*B145))^(2/3))-'Vazão Canal'!$I$19</f>
        <v>#DIV/0!</v>
      </c>
      <c r="D145" s="2" t="e">
        <f t="shared" si="32"/>
        <v>#DIV/0!</v>
      </c>
      <c r="E145" s="34"/>
      <c r="F145" s="2">
        <f>'Vazão Canal'!$G$9</f>
        <v>0</v>
      </c>
      <c r="G145" s="2">
        <f t="shared" si="35"/>
        <v>3.0499999999999976</v>
      </c>
      <c r="H145" s="2" t="e">
        <f>((1/$C$2)*($E$2^0.5)*(((F145*G145))/(F145+2*G145))^(2/3))-'Vazão Canal'!$I$19</f>
        <v>#DIV/0!</v>
      </c>
      <c r="I145" s="2" t="e">
        <f t="shared" si="33"/>
        <v>#DIV/0!</v>
      </c>
    </row>
    <row r="146" spans="1:9" x14ac:dyDescent="0.2">
      <c r="A146" s="2">
        <f t="shared" si="34"/>
        <v>14.199999999999966</v>
      </c>
      <c r="B146" s="2">
        <f>'Vazão Canal'!$G$10</f>
        <v>0</v>
      </c>
      <c r="C146" s="2" t="e">
        <f>((1/$C$2)*($E$2^0.5)*(((A146*B146))/(A146+2*B146))^(2/3))-'Vazão Canal'!$I$19</f>
        <v>#DIV/0!</v>
      </c>
      <c r="D146" s="2" t="e">
        <f t="shared" si="32"/>
        <v>#DIV/0!</v>
      </c>
      <c r="E146" s="34"/>
      <c r="F146" s="2">
        <f>'Vazão Canal'!$G$9</f>
        <v>0</v>
      </c>
      <c r="G146" s="2">
        <f t="shared" si="35"/>
        <v>3.0999999999999974</v>
      </c>
      <c r="H146" s="2" t="e">
        <f>((1/$C$2)*($E$2^0.5)*(((F146*G146))/(F146+2*G146))^(2/3))-'Vazão Canal'!$I$19</f>
        <v>#DIV/0!</v>
      </c>
      <c r="I146" s="2" t="e">
        <f t="shared" si="33"/>
        <v>#DIV/0!</v>
      </c>
    </row>
    <row r="147" spans="1:9" x14ac:dyDescent="0.2">
      <c r="A147" s="2">
        <f t="shared" si="34"/>
        <v>14.299999999999965</v>
      </c>
      <c r="B147" s="2">
        <f>'Vazão Canal'!$G$10</f>
        <v>0</v>
      </c>
      <c r="C147" s="2" t="e">
        <f>((1/$C$2)*($E$2^0.5)*(((A147*B147))/(A147+2*B147))^(2/3))-'Vazão Canal'!$I$19</f>
        <v>#DIV/0!</v>
      </c>
      <c r="D147" s="2" t="e">
        <f t="shared" si="32"/>
        <v>#DIV/0!</v>
      </c>
      <c r="E147" s="34"/>
      <c r="F147" s="2">
        <f>'Vazão Canal'!$G$9</f>
        <v>0</v>
      </c>
      <c r="G147" s="2">
        <f t="shared" si="35"/>
        <v>3.1499999999999972</v>
      </c>
      <c r="H147" s="2" t="e">
        <f>((1/$C$2)*($E$2^0.5)*(((F147*G147))/(F147+2*G147))^(2/3))-'Vazão Canal'!$I$19</f>
        <v>#DIV/0!</v>
      </c>
      <c r="I147" s="2" t="e">
        <f t="shared" si="33"/>
        <v>#DIV/0!</v>
      </c>
    </row>
    <row r="148" spans="1:9" x14ac:dyDescent="0.2">
      <c r="A148" s="2">
        <f t="shared" si="34"/>
        <v>14.399999999999965</v>
      </c>
      <c r="B148" s="2">
        <f>'Vazão Canal'!$G$10</f>
        <v>0</v>
      </c>
      <c r="C148" s="2" t="e">
        <f>((1/$C$2)*($E$2^0.5)*(((A148*B148))/(A148+2*B148))^(2/3))-'Vazão Canal'!$I$19</f>
        <v>#DIV/0!</v>
      </c>
      <c r="D148" s="2" t="e">
        <f t="shared" si="32"/>
        <v>#DIV/0!</v>
      </c>
      <c r="E148" s="34"/>
      <c r="F148" s="2">
        <f>'Vazão Canal'!$G$9</f>
        <v>0</v>
      </c>
      <c r="G148" s="2">
        <f t="shared" si="35"/>
        <v>3.1999999999999971</v>
      </c>
      <c r="H148" s="2" t="e">
        <f>((1/$C$2)*($E$2^0.5)*(((F148*G148))/(F148+2*G148))^(2/3))-'Vazão Canal'!$I$19</f>
        <v>#DIV/0!</v>
      </c>
      <c r="I148" s="2" t="e">
        <f t="shared" si="33"/>
        <v>#DIV/0!</v>
      </c>
    </row>
    <row r="149" spans="1:9" x14ac:dyDescent="0.2">
      <c r="A149" s="2">
        <f t="shared" si="34"/>
        <v>14.499999999999964</v>
      </c>
      <c r="B149" s="2">
        <f>'Vazão Canal'!$G$10</f>
        <v>0</v>
      </c>
      <c r="C149" s="2" t="e">
        <f>((1/$C$2)*($E$2^0.5)*(((A149*B149))/(A149+2*B149))^(2/3))-'Vazão Canal'!$I$19</f>
        <v>#DIV/0!</v>
      </c>
      <c r="D149" s="2" t="e">
        <f t="shared" si="32"/>
        <v>#DIV/0!</v>
      </c>
      <c r="E149" s="34"/>
      <c r="F149" s="2">
        <f>'Vazão Canal'!$G$9</f>
        <v>0</v>
      </c>
      <c r="G149" s="2">
        <f t="shared" si="35"/>
        <v>3.2499999999999969</v>
      </c>
      <c r="H149" s="2" t="e">
        <f>((1/$C$2)*($E$2^0.5)*(((F149*G149))/(F149+2*G149))^(2/3))-'Vazão Canal'!$I$19</f>
        <v>#DIV/0!</v>
      </c>
      <c r="I149" s="2" t="e">
        <f t="shared" si="33"/>
        <v>#DIV/0!</v>
      </c>
    </row>
    <row r="150" spans="1:9" x14ac:dyDescent="0.2">
      <c r="A150" s="2">
        <f t="shared" si="34"/>
        <v>14.599999999999964</v>
      </c>
      <c r="B150" s="2">
        <f>'Vazão Canal'!$G$10</f>
        <v>0</v>
      </c>
      <c r="C150" s="2" t="e">
        <f>((1/$C$2)*($E$2^0.5)*(((A150*B150))/(A150+2*B150))^(2/3))-'Vazão Canal'!$I$19</f>
        <v>#DIV/0!</v>
      </c>
      <c r="D150" s="2" t="e">
        <f t="shared" ref="D150:D165" si="36">ABS(C150)</f>
        <v>#DIV/0!</v>
      </c>
      <c r="E150" s="34"/>
      <c r="F150" s="2">
        <f>'Vazão Canal'!$G$9</f>
        <v>0</v>
      </c>
      <c r="G150" s="2">
        <f t="shared" si="35"/>
        <v>3.2999999999999967</v>
      </c>
      <c r="H150" s="2" t="e">
        <f>((1/$C$2)*($E$2^0.5)*(((F150*G150))/(F150+2*G150))^(2/3))-'Vazão Canal'!$I$19</f>
        <v>#DIV/0!</v>
      </c>
      <c r="I150" s="2" t="e">
        <f t="shared" ref="I150:I165" si="37">ABS(H150)</f>
        <v>#DIV/0!</v>
      </c>
    </row>
    <row r="151" spans="1:9" x14ac:dyDescent="0.2">
      <c r="A151" s="2">
        <f t="shared" ref="A151:A166" si="38">A150+0.1</f>
        <v>14.699999999999964</v>
      </c>
      <c r="B151" s="2">
        <f>'Vazão Canal'!$G$10</f>
        <v>0</v>
      </c>
      <c r="C151" s="2" t="e">
        <f>((1/$C$2)*($E$2^0.5)*(((A151*B151))/(A151+2*B151))^(2/3))-'Vazão Canal'!$I$19</f>
        <v>#DIV/0!</v>
      </c>
      <c r="D151" s="2" t="e">
        <f t="shared" si="36"/>
        <v>#DIV/0!</v>
      </c>
      <c r="E151" s="34"/>
      <c r="F151" s="2">
        <f>'Vazão Canal'!$G$9</f>
        <v>0</v>
      </c>
      <c r="G151" s="2">
        <f t="shared" ref="G151:G166" si="39">G150+0.05</f>
        <v>3.3499999999999965</v>
      </c>
      <c r="H151" s="2" t="e">
        <f>((1/$C$2)*($E$2^0.5)*(((F151*G151))/(F151+2*G151))^(2/3))-'Vazão Canal'!$I$19</f>
        <v>#DIV/0!</v>
      </c>
      <c r="I151" s="2" t="e">
        <f t="shared" si="37"/>
        <v>#DIV/0!</v>
      </c>
    </row>
    <row r="152" spans="1:9" x14ac:dyDescent="0.2">
      <c r="A152" s="2">
        <f t="shared" si="38"/>
        <v>14.799999999999963</v>
      </c>
      <c r="B152" s="2">
        <f>'Vazão Canal'!$G$10</f>
        <v>0</v>
      </c>
      <c r="C152" s="2" t="e">
        <f>((1/$C$2)*($E$2^0.5)*(((A152*B152))/(A152+2*B152))^(2/3))-'Vazão Canal'!$I$19</f>
        <v>#DIV/0!</v>
      </c>
      <c r="D152" s="2" t="e">
        <f t="shared" si="36"/>
        <v>#DIV/0!</v>
      </c>
      <c r="E152" s="34"/>
      <c r="F152" s="2">
        <f>'Vazão Canal'!$G$9</f>
        <v>0</v>
      </c>
      <c r="G152" s="2">
        <f t="shared" si="39"/>
        <v>3.3999999999999964</v>
      </c>
      <c r="H152" s="2" t="e">
        <f>((1/$C$2)*($E$2^0.5)*(((F152*G152))/(F152+2*G152))^(2/3))-'Vazão Canal'!$I$19</f>
        <v>#DIV/0!</v>
      </c>
      <c r="I152" s="2" t="e">
        <f t="shared" si="37"/>
        <v>#DIV/0!</v>
      </c>
    </row>
    <row r="153" spans="1:9" x14ac:dyDescent="0.2">
      <c r="A153" s="2">
        <f t="shared" si="38"/>
        <v>14.899999999999963</v>
      </c>
      <c r="B153" s="2">
        <f>'Vazão Canal'!$G$10</f>
        <v>0</v>
      </c>
      <c r="C153" s="2" t="e">
        <f>((1/$C$2)*($E$2^0.5)*(((A153*B153))/(A153+2*B153))^(2/3))-'Vazão Canal'!$I$19</f>
        <v>#DIV/0!</v>
      </c>
      <c r="D153" s="2" t="e">
        <f t="shared" si="36"/>
        <v>#DIV/0!</v>
      </c>
      <c r="E153" s="34"/>
      <c r="F153" s="2">
        <f>'Vazão Canal'!$G$9</f>
        <v>0</v>
      </c>
      <c r="G153" s="2">
        <f t="shared" si="39"/>
        <v>3.4499999999999962</v>
      </c>
      <c r="H153" s="2" t="e">
        <f>((1/$C$2)*($E$2^0.5)*(((F153*G153))/(F153+2*G153))^(2/3))-'Vazão Canal'!$I$19</f>
        <v>#DIV/0!</v>
      </c>
      <c r="I153" s="2" t="e">
        <f t="shared" si="37"/>
        <v>#DIV/0!</v>
      </c>
    </row>
    <row r="154" spans="1:9" x14ac:dyDescent="0.2">
      <c r="A154" s="2">
        <f t="shared" si="38"/>
        <v>14.999999999999963</v>
      </c>
      <c r="B154" s="2">
        <f>'Vazão Canal'!$G$10</f>
        <v>0</v>
      </c>
      <c r="C154" s="2" t="e">
        <f>((1/$C$2)*($E$2^0.5)*(((A154*B154))/(A154+2*B154))^(2/3))-'Vazão Canal'!$I$19</f>
        <v>#DIV/0!</v>
      </c>
      <c r="D154" s="2" t="e">
        <f t="shared" si="36"/>
        <v>#DIV/0!</v>
      </c>
      <c r="E154" s="34"/>
      <c r="F154" s="2">
        <f>'Vazão Canal'!$G$9</f>
        <v>0</v>
      </c>
      <c r="G154" s="2">
        <f t="shared" si="39"/>
        <v>3.499999999999996</v>
      </c>
      <c r="H154" s="2" t="e">
        <f>((1/$C$2)*($E$2^0.5)*(((F154*G154))/(F154+2*G154))^(2/3))-'Vazão Canal'!$I$19</f>
        <v>#DIV/0!</v>
      </c>
      <c r="I154" s="2" t="e">
        <f t="shared" si="37"/>
        <v>#DIV/0!</v>
      </c>
    </row>
    <row r="155" spans="1:9" x14ac:dyDescent="0.2">
      <c r="A155" s="2">
        <f t="shared" si="38"/>
        <v>15.099999999999962</v>
      </c>
      <c r="B155" s="2">
        <f>'Vazão Canal'!$G$10</f>
        <v>0</v>
      </c>
      <c r="C155" s="2" t="e">
        <f>((1/$C$2)*($E$2^0.5)*(((A155*B155))/(A155+2*B155))^(2/3))-'Vazão Canal'!$I$19</f>
        <v>#DIV/0!</v>
      </c>
      <c r="D155" s="2" t="e">
        <f t="shared" si="36"/>
        <v>#DIV/0!</v>
      </c>
      <c r="E155" s="34"/>
      <c r="F155" s="2">
        <f>'Vazão Canal'!$G$9</f>
        <v>0</v>
      </c>
      <c r="G155" s="2">
        <f t="shared" si="39"/>
        <v>3.5499999999999958</v>
      </c>
      <c r="H155" s="2" t="e">
        <f>((1/$C$2)*($E$2^0.5)*(((F155*G155))/(F155+2*G155))^(2/3))-'Vazão Canal'!$I$19</f>
        <v>#DIV/0!</v>
      </c>
      <c r="I155" s="2" t="e">
        <f t="shared" si="37"/>
        <v>#DIV/0!</v>
      </c>
    </row>
    <row r="156" spans="1:9" x14ac:dyDescent="0.2">
      <c r="A156" s="2">
        <f t="shared" si="38"/>
        <v>15.199999999999962</v>
      </c>
      <c r="B156" s="2">
        <f>'Vazão Canal'!$G$10</f>
        <v>0</v>
      </c>
      <c r="C156" s="2" t="e">
        <f>((1/$C$2)*($E$2^0.5)*(((A156*B156))/(A156+2*B156))^(2/3))-'Vazão Canal'!$I$19</f>
        <v>#DIV/0!</v>
      </c>
      <c r="D156" s="2" t="e">
        <f t="shared" si="36"/>
        <v>#DIV/0!</v>
      </c>
      <c r="E156" s="34"/>
      <c r="F156" s="2">
        <f>'Vazão Canal'!$G$9</f>
        <v>0</v>
      </c>
      <c r="G156" s="2">
        <f t="shared" si="39"/>
        <v>3.5999999999999956</v>
      </c>
      <c r="H156" s="2" t="e">
        <f>((1/$C$2)*($E$2^0.5)*(((F156*G156))/(F156+2*G156))^(2/3))-'Vazão Canal'!$I$19</f>
        <v>#DIV/0!</v>
      </c>
      <c r="I156" s="2" t="e">
        <f t="shared" si="37"/>
        <v>#DIV/0!</v>
      </c>
    </row>
    <row r="157" spans="1:9" x14ac:dyDescent="0.2">
      <c r="A157" s="2">
        <f t="shared" si="38"/>
        <v>15.299999999999962</v>
      </c>
      <c r="B157" s="2">
        <f>'Vazão Canal'!$G$10</f>
        <v>0</v>
      </c>
      <c r="C157" s="2" t="e">
        <f>((1/$C$2)*($E$2^0.5)*(((A157*B157))/(A157+2*B157))^(2/3))-'Vazão Canal'!$I$19</f>
        <v>#DIV/0!</v>
      </c>
      <c r="D157" s="2" t="e">
        <f t="shared" si="36"/>
        <v>#DIV/0!</v>
      </c>
      <c r="E157" s="34"/>
      <c r="F157" s="2">
        <f>'Vazão Canal'!$G$9</f>
        <v>0</v>
      </c>
      <c r="G157" s="2">
        <f t="shared" si="39"/>
        <v>3.6499999999999955</v>
      </c>
      <c r="H157" s="2" t="e">
        <f>((1/$C$2)*($E$2^0.5)*(((F157*G157))/(F157+2*G157))^(2/3))-'Vazão Canal'!$I$19</f>
        <v>#DIV/0!</v>
      </c>
      <c r="I157" s="2" t="e">
        <f t="shared" si="37"/>
        <v>#DIV/0!</v>
      </c>
    </row>
    <row r="158" spans="1:9" x14ac:dyDescent="0.2">
      <c r="A158" s="2">
        <f t="shared" si="38"/>
        <v>15.399999999999961</v>
      </c>
      <c r="B158" s="2">
        <f>'Vazão Canal'!$G$10</f>
        <v>0</v>
      </c>
      <c r="C158" s="2" t="e">
        <f>((1/$C$2)*($E$2^0.5)*(((A158*B158))/(A158+2*B158))^(2/3))-'Vazão Canal'!$I$19</f>
        <v>#DIV/0!</v>
      </c>
      <c r="D158" s="2" t="e">
        <f t="shared" si="36"/>
        <v>#DIV/0!</v>
      </c>
      <c r="E158" s="34"/>
      <c r="F158" s="2">
        <f>'Vazão Canal'!$G$9</f>
        <v>0</v>
      </c>
      <c r="G158" s="2">
        <f t="shared" si="39"/>
        <v>3.6999999999999953</v>
      </c>
      <c r="H158" s="2" t="e">
        <f>((1/$C$2)*($E$2^0.5)*(((F158*G158))/(F158+2*G158))^(2/3))-'Vazão Canal'!$I$19</f>
        <v>#DIV/0!</v>
      </c>
      <c r="I158" s="2" t="e">
        <f t="shared" si="37"/>
        <v>#DIV/0!</v>
      </c>
    </row>
    <row r="159" spans="1:9" x14ac:dyDescent="0.2">
      <c r="A159" s="2">
        <f t="shared" si="38"/>
        <v>15.499999999999961</v>
      </c>
      <c r="B159" s="2">
        <f>'Vazão Canal'!$G$10</f>
        <v>0</v>
      </c>
      <c r="C159" s="2" t="e">
        <f>((1/$C$2)*($E$2^0.5)*(((A159*B159))/(A159+2*B159))^(2/3))-'Vazão Canal'!$I$19</f>
        <v>#DIV/0!</v>
      </c>
      <c r="D159" s="2" t="e">
        <f t="shared" si="36"/>
        <v>#DIV/0!</v>
      </c>
      <c r="E159" s="34"/>
      <c r="F159" s="2">
        <f>'Vazão Canal'!$G$9</f>
        <v>0</v>
      </c>
      <c r="G159" s="2">
        <f t="shared" si="39"/>
        <v>3.7499999999999951</v>
      </c>
      <c r="H159" s="2" t="e">
        <f>((1/$C$2)*($E$2^0.5)*(((F159*G159))/(F159+2*G159))^(2/3))-'Vazão Canal'!$I$19</f>
        <v>#DIV/0!</v>
      </c>
      <c r="I159" s="2" t="e">
        <f t="shared" si="37"/>
        <v>#DIV/0!</v>
      </c>
    </row>
    <row r="160" spans="1:9" x14ac:dyDescent="0.2">
      <c r="A160" s="2">
        <f t="shared" si="38"/>
        <v>15.599999999999961</v>
      </c>
      <c r="B160" s="2">
        <f>'Vazão Canal'!$G$10</f>
        <v>0</v>
      </c>
      <c r="C160" s="2" t="e">
        <f>((1/$C$2)*($E$2^0.5)*(((A160*B160))/(A160+2*B160))^(2/3))-'Vazão Canal'!$I$19</f>
        <v>#DIV/0!</v>
      </c>
      <c r="D160" s="2" t="e">
        <f t="shared" si="36"/>
        <v>#DIV/0!</v>
      </c>
      <c r="E160" s="34"/>
      <c r="F160" s="2">
        <f>'Vazão Canal'!$G$9</f>
        <v>0</v>
      </c>
      <c r="G160" s="2">
        <f t="shared" si="39"/>
        <v>3.7999999999999949</v>
      </c>
      <c r="H160" s="2" t="e">
        <f>((1/$C$2)*($E$2^0.5)*(((F160*G160))/(F160+2*G160))^(2/3))-'Vazão Canal'!$I$19</f>
        <v>#DIV/0!</v>
      </c>
      <c r="I160" s="2" t="e">
        <f t="shared" si="37"/>
        <v>#DIV/0!</v>
      </c>
    </row>
    <row r="161" spans="1:9" x14ac:dyDescent="0.2">
      <c r="A161" s="2">
        <f t="shared" si="38"/>
        <v>15.69999999999996</v>
      </c>
      <c r="B161" s="2">
        <f>'Vazão Canal'!$G$10</f>
        <v>0</v>
      </c>
      <c r="C161" s="2" t="e">
        <f>((1/$C$2)*($E$2^0.5)*(((A161*B161))/(A161+2*B161))^(2/3))-'Vazão Canal'!$I$19</f>
        <v>#DIV/0!</v>
      </c>
      <c r="D161" s="2" t="e">
        <f t="shared" si="36"/>
        <v>#DIV/0!</v>
      </c>
      <c r="E161" s="34"/>
      <c r="F161" s="2">
        <f>'Vazão Canal'!$G$9</f>
        <v>0</v>
      </c>
      <c r="G161" s="2">
        <f t="shared" si="39"/>
        <v>3.8499999999999948</v>
      </c>
      <c r="H161" s="2" t="e">
        <f>((1/$C$2)*($E$2^0.5)*(((F161*G161))/(F161+2*G161))^(2/3))-'Vazão Canal'!$I$19</f>
        <v>#DIV/0!</v>
      </c>
      <c r="I161" s="2" t="e">
        <f t="shared" si="37"/>
        <v>#DIV/0!</v>
      </c>
    </row>
    <row r="162" spans="1:9" x14ac:dyDescent="0.2">
      <c r="A162" s="2">
        <f t="shared" si="38"/>
        <v>15.79999999999996</v>
      </c>
      <c r="B162" s="2">
        <f>'Vazão Canal'!$G$10</f>
        <v>0</v>
      </c>
      <c r="C162" s="2" t="e">
        <f>((1/$C$2)*($E$2^0.5)*(((A162*B162))/(A162+2*B162))^(2/3))-'Vazão Canal'!$I$19</f>
        <v>#DIV/0!</v>
      </c>
      <c r="D162" s="2" t="e">
        <f t="shared" si="36"/>
        <v>#DIV/0!</v>
      </c>
      <c r="E162" s="34"/>
      <c r="F162" s="2">
        <f>'Vazão Canal'!$G$9</f>
        <v>0</v>
      </c>
      <c r="G162" s="2">
        <f t="shared" si="39"/>
        <v>3.8999999999999946</v>
      </c>
      <c r="H162" s="2" t="e">
        <f>((1/$C$2)*($E$2^0.5)*(((F162*G162))/(F162+2*G162))^(2/3))-'Vazão Canal'!$I$19</f>
        <v>#DIV/0!</v>
      </c>
      <c r="I162" s="2" t="e">
        <f t="shared" si="37"/>
        <v>#DIV/0!</v>
      </c>
    </row>
    <row r="163" spans="1:9" x14ac:dyDescent="0.2">
      <c r="A163" s="2">
        <f t="shared" si="38"/>
        <v>15.899999999999959</v>
      </c>
      <c r="B163" s="2">
        <f>'Vazão Canal'!$G$10</f>
        <v>0</v>
      </c>
      <c r="C163" s="2" t="e">
        <f>((1/$C$2)*($E$2^0.5)*(((A163*B163))/(A163+2*B163))^(2/3))-'Vazão Canal'!$I$19</f>
        <v>#DIV/0!</v>
      </c>
      <c r="D163" s="2" t="e">
        <f t="shared" si="36"/>
        <v>#DIV/0!</v>
      </c>
      <c r="E163" s="34"/>
      <c r="F163" s="2">
        <f>'Vazão Canal'!$G$9</f>
        <v>0</v>
      </c>
      <c r="G163" s="2">
        <f t="shared" si="39"/>
        <v>3.9499999999999944</v>
      </c>
      <c r="H163" s="2" t="e">
        <f>((1/$C$2)*($E$2^0.5)*(((F163*G163))/(F163+2*G163))^(2/3))-'Vazão Canal'!$I$19</f>
        <v>#DIV/0!</v>
      </c>
      <c r="I163" s="2" t="e">
        <f t="shared" si="37"/>
        <v>#DIV/0!</v>
      </c>
    </row>
    <row r="164" spans="1:9" x14ac:dyDescent="0.2">
      <c r="A164" s="2">
        <f t="shared" si="38"/>
        <v>15.999999999999959</v>
      </c>
      <c r="B164" s="2">
        <f>'Vazão Canal'!$G$10</f>
        <v>0</v>
      </c>
      <c r="C164" s="2" t="e">
        <f>((1/$C$2)*($E$2^0.5)*(((A164*B164))/(A164+2*B164))^(2/3))-'Vazão Canal'!$I$19</f>
        <v>#DIV/0!</v>
      </c>
      <c r="D164" s="2" t="e">
        <f t="shared" si="36"/>
        <v>#DIV/0!</v>
      </c>
      <c r="E164" s="34"/>
      <c r="F164" s="2">
        <f>'Vazão Canal'!$G$9</f>
        <v>0</v>
      </c>
      <c r="G164" s="2">
        <f t="shared" si="39"/>
        <v>3.9999999999999942</v>
      </c>
      <c r="H164" s="2" t="e">
        <f>((1/$C$2)*($E$2^0.5)*(((F164*G164))/(F164+2*G164))^(2/3))-'Vazão Canal'!$I$19</f>
        <v>#DIV/0!</v>
      </c>
      <c r="I164" s="2" t="e">
        <f t="shared" si="37"/>
        <v>#DIV/0!</v>
      </c>
    </row>
    <row r="165" spans="1:9" x14ac:dyDescent="0.2">
      <c r="A165" s="2">
        <f t="shared" si="38"/>
        <v>16.099999999999959</v>
      </c>
      <c r="B165" s="2">
        <f>'Vazão Canal'!$G$10</f>
        <v>0</v>
      </c>
      <c r="C165" s="2" t="e">
        <f>((1/$C$2)*($E$2^0.5)*(((A165*B165))/(A165+2*B165))^(2/3))-'Vazão Canal'!$I$19</f>
        <v>#DIV/0!</v>
      </c>
      <c r="D165" s="2" t="e">
        <f t="shared" si="36"/>
        <v>#DIV/0!</v>
      </c>
      <c r="E165" s="34"/>
      <c r="F165" s="2">
        <f>'Vazão Canal'!$G$9</f>
        <v>0</v>
      </c>
      <c r="G165" s="2">
        <f t="shared" si="39"/>
        <v>4.0499999999999945</v>
      </c>
      <c r="H165" s="2" t="e">
        <f>((1/$C$2)*($E$2^0.5)*(((F165*G165))/(F165+2*G165))^(2/3))-'Vazão Canal'!$I$19</f>
        <v>#DIV/0!</v>
      </c>
      <c r="I165" s="2" t="e">
        <f t="shared" si="37"/>
        <v>#DIV/0!</v>
      </c>
    </row>
    <row r="166" spans="1:9" x14ac:dyDescent="0.2">
      <c r="A166" s="2">
        <f t="shared" si="38"/>
        <v>16.19999999999996</v>
      </c>
      <c r="B166" s="2">
        <f>'Vazão Canal'!$G$10</f>
        <v>0</v>
      </c>
      <c r="C166" s="2" t="e">
        <f>((1/$C$2)*($E$2^0.5)*(((A166*B166))/(A166+2*B166))^(2/3))-'Vazão Canal'!$I$19</f>
        <v>#DIV/0!</v>
      </c>
      <c r="D166" s="2" t="e">
        <f t="shared" ref="D166:D181" si="40">ABS(C166)</f>
        <v>#DIV/0!</v>
      </c>
      <c r="E166" s="34"/>
      <c r="F166" s="2">
        <f>'Vazão Canal'!$G$9</f>
        <v>0</v>
      </c>
      <c r="G166" s="2">
        <f t="shared" si="39"/>
        <v>4.0999999999999943</v>
      </c>
      <c r="H166" s="2" t="e">
        <f>((1/$C$2)*($E$2^0.5)*(((F166*G166))/(F166+2*G166))^(2/3))-'Vazão Canal'!$I$19</f>
        <v>#DIV/0!</v>
      </c>
      <c r="I166" s="2" t="e">
        <f t="shared" ref="I166:I181" si="41">ABS(H166)</f>
        <v>#DIV/0!</v>
      </c>
    </row>
    <row r="167" spans="1:9" x14ac:dyDescent="0.2">
      <c r="A167" s="2">
        <f t="shared" ref="A167:A182" si="42">A166+0.1</f>
        <v>16.299999999999962</v>
      </c>
      <c r="B167" s="2">
        <f>'Vazão Canal'!$G$10</f>
        <v>0</v>
      </c>
      <c r="C167" s="2" t="e">
        <f>((1/$C$2)*($E$2^0.5)*(((A167*B167))/(A167+2*B167))^(2/3))-'Vazão Canal'!$I$19</f>
        <v>#DIV/0!</v>
      </c>
      <c r="D167" s="2" t="e">
        <f t="shared" si="40"/>
        <v>#DIV/0!</v>
      </c>
      <c r="E167" s="34"/>
      <c r="F167" s="2">
        <f>'Vazão Canal'!$G$9</f>
        <v>0</v>
      </c>
      <c r="G167" s="2">
        <f t="shared" ref="G167:G182" si="43">G166+0.05</f>
        <v>4.1499999999999941</v>
      </c>
      <c r="H167" s="2" t="e">
        <f>((1/$C$2)*($E$2^0.5)*(((F167*G167))/(F167+2*G167))^(2/3))-'Vazão Canal'!$I$19</f>
        <v>#DIV/0!</v>
      </c>
      <c r="I167" s="2" t="e">
        <f t="shared" si="41"/>
        <v>#DIV/0!</v>
      </c>
    </row>
    <row r="168" spans="1:9" x14ac:dyDescent="0.2">
      <c r="A168" s="2">
        <f t="shared" si="42"/>
        <v>16.399999999999963</v>
      </c>
      <c r="B168" s="2">
        <f>'Vazão Canal'!$G$10</f>
        <v>0</v>
      </c>
      <c r="C168" s="2" t="e">
        <f>((1/$C$2)*($E$2^0.5)*(((A168*B168))/(A168+2*B168))^(2/3))-'Vazão Canal'!$I$19</f>
        <v>#DIV/0!</v>
      </c>
      <c r="D168" s="2" t="e">
        <f t="shared" si="40"/>
        <v>#DIV/0!</v>
      </c>
      <c r="E168" s="34"/>
      <c r="F168" s="2">
        <f>'Vazão Canal'!$G$9</f>
        <v>0</v>
      </c>
      <c r="G168" s="2">
        <f t="shared" si="43"/>
        <v>4.199999999999994</v>
      </c>
      <c r="H168" s="2" t="e">
        <f>((1/$C$2)*($E$2^0.5)*(((F168*G168))/(F168+2*G168))^(2/3))-'Vazão Canal'!$I$19</f>
        <v>#DIV/0!</v>
      </c>
      <c r="I168" s="2" t="e">
        <f t="shared" si="41"/>
        <v>#DIV/0!</v>
      </c>
    </row>
    <row r="169" spans="1:9" x14ac:dyDescent="0.2">
      <c r="A169" s="2">
        <f t="shared" si="42"/>
        <v>16.499999999999964</v>
      </c>
      <c r="B169" s="2">
        <f>'Vazão Canal'!$G$10</f>
        <v>0</v>
      </c>
      <c r="C169" s="2" t="e">
        <f>((1/$C$2)*($E$2^0.5)*(((A169*B169))/(A169+2*B169))^(2/3))-'Vazão Canal'!$I$19</f>
        <v>#DIV/0!</v>
      </c>
      <c r="D169" s="2" t="e">
        <f t="shared" si="40"/>
        <v>#DIV/0!</v>
      </c>
      <c r="E169" s="34"/>
      <c r="F169" s="2">
        <f>'Vazão Canal'!$G$9</f>
        <v>0</v>
      </c>
      <c r="G169" s="2">
        <f t="shared" si="43"/>
        <v>4.2499999999999938</v>
      </c>
      <c r="H169" s="2" t="e">
        <f>((1/$C$2)*($E$2^0.5)*(((F169*G169))/(F169+2*G169))^(2/3))-'Vazão Canal'!$I$19</f>
        <v>#DIV/0!</v>
      </c>
      <c r="I169" s="2" t="e">
        <f t="shared" si="41"/>
        <v>#DIV/0!</v>
      </c>
    </row>
    <row r="170" spans="1:9" x14ac:dyDescent="0.2">
      <c r="A170" s="2">
        <f t="shared" si="42"/>
        <v>16.599999999999966</v>
      </c>
      <c r="B170" s="2">
        <f>'Vazão Canal'!$G$10</f>
        <v>0</v>
      </c>
      <c r="C170" s="2" t="e">
        <f>((1/$C$2)*($E$2^0.5)*(((A170*B170))/(A170+2*B170))^(2/3))-'Vazão Canal'!$I$19</f>
        <v>#DIV/0!</v>
      </c>
      <c r="D170" s="2" t="e">
        <f t="shared" si="40"/>
        <v>#DIV/0!</v>
      </c>
      <c r="E170" s="34"/>
      <c r="F170" s="2">
        <f>'Vazão Canal'!$G$9</f>
        <v>0</v>
      </c>
      <c r="G170" s="2">
        <f t="shared" si="43"/>
        <v>4.2999999999999936</v>
      </c>
      <c r="H170" s="2" t="e">
        <f>((1/$C$2)*($E$2^0.5)*(((F170*G170))/(F170+2*G170))^(2/3))-'Vazão Canal'!$I$19</f>
        <v>#DIV/0!</v>
      </c>
      <c r="I170" s="2" t="e">
        <f t="shared" si="41"/>
        <v>#DIV/0!</v>
      </c>
    </row>
    <row r="171" spans="1:9" x14ac:dyDescent="0.2">
      <c r="A171" s="2">
        <f t="shared" si="42"/>
        <v>16.699999999999967</v>
      </c>
      <c r="B171" s="2">
        <f>'Vazão Canal'!$G$10</f>
        <v>0</v>
      </c>
      <c r="C171" s="2" t="e">
        <f>((1/$C$2)*($E$2^0.5)*(((A171*B171))/(A171+2*B171))^(2/3))-'Vazão Canal'!$I$19</f>
        <v>#DIV/0!</v>
      </c>
      <c r="D171" s="2" t="e">
        <f t="shared" si="40"/>
        <v>#DIV/0!</v>
      </c>
      <c r="E171" s="34"/>
      <c r="F171" s="2">
        <f>'Vazão Canal'!$G$9</f>
        <v>0</v>
      </c>
      <c r="G171" s="2">
        <f t="shared" si="43"/>
        <v>4.3499999999999934</v>
      </c>
      <c r="H171" s="2" t="e">
        <f>((1/$C$2)*($E$2^0.5)*(((F171*G171))/(F171+2*G171))^(2/3))-'Vazão Canal'!$I$19</f>
        <v>#DIV/0!</v>
      </c>
      <c r="I171" s="2" t="e">
        <f t="shared" si="41"/>
        <v>#DIV/0!</v>
      </c>
    </row>
    <row r="172" spans="1:9" x14ac:dyDescent="0.2">
      <c r="A172" s="2">
        <f t="shared" si="42"/>
        <v>16.799999999999969</v>
      </c>
      <c r="B172" s="2">
        <f>'Vazão Canal'!$G$10</f>
        <v>0</v>
      </c>
      <c r="C172" s="2" t="e">
        <f>((1/$C$2)*($E$2^0.5)*(((A172*B172))/(A172+2*B172))^(2/3))-'Vazão Canal'!$I$19</f>
        <v>#DIV/0!</v>
      </c>
      <c r="D172" s="2" t="e">
        <f t="shared" si="40"/>
        <v>#DIV/0!</v>
      </c>
      <c r="E172" s="34"/>
      <c r="F172" s="2">
        <f>'Vazão Canal'!$G$9</f>
        <v>0</v>
      </c>
      <c r="G172" s="2">
        <f t="shared" si="43"/>
        <v>4.3999999999999932</v>
      </c>
      <c r="H172" s="2" t="e">
        <f>((1/$C$2)*($E$2^0.5)*(((F172*G172))/(F172+2*G172))^(2/3))-'Vazão Canal'!$I$19</f>
        <v>#DIV/0!</v>
      </c>
      <c r="I172" s="2" t="e">
        <f t="shared" si="41"/>
        <v>#DIV/0!</v>
      </c>
    </row>
    <row r="173" spans="1:9" x14ac:dyDescent="0.2">
      <c r="A173" s="2">
        <f t="shared" si="42"/>
        <v>16.89999999999997</v>
      </c>
      <c r="B173" s="2">
        <f>'Vazão Canal'!$G$10</f>
        <v>0</v>
      </c>
      <c r="C173" s="2" t="e">
        <f>((1/$C$2)*($E$2^0.5)*(((A173*B173))/(A173+2*B173))^(2/3))-'Vazão Canal'!$I$19</f>
        <v>#DIV/0!</v>
      </c>
      <c r="D173" s="2" t="e">
        <f t="shared" si="40"/>
        <v>#DIV/0!</v>
      </c>
      <c r="E173" s="34"/>
      <c r="F173" s="2">
        <f>'Vazão Canal'!$G$9</f>
        <v>0</v>
      </c>
      <c r="G173" s="2">
        <f t="shared" si="43"/>
        <v>4.4499999999999931</v>
      </c>
      <c r="H173" s="2" t="e">
        <f>((1/$C$2)*($E$2^0.5)*(((F173*G173))/(F173+2*G173))^(2/3))-'Vazão Canal'!$I$19</f>
        <v>#DIV/0!</v>
      </c>
      <c r="I173" s="2" t="e">
        <f t="shared" si="41"/>
        <v>#DIV/0!</v>
      </c>
    </row>
    <row r="174" spans="1:9" x14ac:dyDescent="0.2">
      <c r="A174" s="2">
        <f t="shared" si="42"/>
        <v>16.999999999999972</v>
      </c>
      <c r="B174" s="2">
        <f>'Vazão Canal'!$G$10</f>
        <v>0</v>
      </c>
      <c r="C174" s="2" t="e">
        <f>((1/$C$2)*($E$2^0.5)*(((A174*B174))/(A174+2*B174))^(2/3))-'Vazão Canal'!$I$19</f>
        <v>#DIV/0!</v>
      </c>
      <c r="D174" s="2" t="e">
        <f t="shared" si="40"/>
        <v>#DIV/0!</v>
      </c>
      <c r="E174" s="34"/>
      <c r="F174" s="2">
        <f>'Vazão Canal'!$G$9</f>
        <v>0</v>
      </c>
      <c r="G174" s="2">
        <f t="shared" si="43"/>
        <v>4.4999999999999929</v>
      </c>
      <c r="H174" s="2" t="e">
        <f>((1/$C$2)*($E$2^0.5)*(((F174*G174))/(F174+2*G174))^(2/3))-'Vazão Canal'!$I$19</f>
        <v>#DIV/0!</v>
      </c>
      <c r="I174" s="2" t="e">
        <f t="shared" si="41"/>
        <v>#DIV/0!</v>
      </c>
    </row>
    <row r="175" spans="1:9" x14ac:dyDescent="0.2">
      <c r="A175" s="2">
        <f t="shared" si="42"/>
        <v>17.099999999999973</v>
      </c>
      <c r="B175" s="2">
        <f>'Vazão Canal'!$G$10</f>
        <v>0</v>
      </c>
      <c r="C175" s="2" t="e">
        <f>((1/$C$2)*($E$2^0.5)*(((A175*B175))/(A175+2*B175))^(2/3))-'Vazão Canal'!$I$19</f>
        <v>#DIV/0!</v>
      </c>
      <c r="D175" s="2" t="e">
        <f t="shared" si="40"/>
        <v>#DIV/0!</v>
      </c>
      <c r="E175" s="34"/>
      <c r="F175" s="2">
        <f>'Vazão Canal'!$G$9</f>
        <v>0</v>
      </c>
      <c r="G175" s="2">
        <f t="shared" si="43"/>
        <v>4.5499999999999927</v>
      </c>
      <c r="H175" s="2" t="e">
        <f>((1/$C$2)*($E$2^0.5)*(((F175*G175))/(F175+2*G175))^(2/3))-'Vazão Canal'!$I$19</f>
        <v>#DIV/0!</v>
      </c>
      <c r="I175" s="2" t="e">
        <f t="shared" si="41"/>
        <v>#DIV/0!</v>
      </c>
    </row>
    <row r="176" spans="1:9" x14ac:dyDescent="0.2">
      <c r="A176" s="2">
        <f t="shared" si="42"/>
        <v>17.199999999999974</v>
      </c>
      <c r="B176" s="2">
        <f>'Vazão Canal'!$G$10</f>
        <v>0</v>
      </c>
      <c r="C176" s="2" t="e">
        <f>((1/$C$2)*($E$2^0.5)*(((A176*B176))/(A176+2*B176))^(2/3))-'Vazão Canal'!$I$19</f>
        <v>#DIV/0!</v>
      </c>
      <c r="D176" s="2" t="e">
        <f t="shared" si="40"/>
        <v>#DIV/0!</v>
      </c>
      <c r="E176" s="34"/>
      <c r="F176" s="2">
        <f>'Vazão Canal'!$G$9</f>
        <v>0</v>
      </c>
      <c r="G176" s="2">
        <f t="shared" si="43"/>
        <v>4.5999999999999925</v>
      </c>
      <c r="H176" s="2" t="e">
        <f>((1/$C$2)*($E$2^0.5)*(((F176*G176))/(F176+2*G176))^(2/3))-'Vazão Canal'!$I$19</f>
        <v>#DIV/0!</v>
      </c>
      <c r="I176" s="2" t="e">
        <f t="shared" si="41"/>
        <v>#DIV/0!</v>
      </c>
    </row>
    <row r="177" spans="1:9" x14ac:dyDescent="0.2">
      <c r="A177" s="2">
        <f t="shared" si="42"/>
        <v>17.299999999999976</v>
      </c>
      <c r="B177" s="2">
        <f>'Vazão Canal'!$G$10</f>
        <v>0</v>
      </c>
      <c r="C177" s="2" t="e">
        <f>((1/$C$2)*($E$2^0.5)*(((A177*B177))/(A177+2*B177))^(2/3))-'Vazão Canal'!$I$19</f>
        <v>#DIV/0!</v>
      </c>
      <c r="D177" s="2" t="e">
        <f t="shared" si="40"/>
        <v>#DIV/0!</v>
      </c>
      <c r="E177" s="34"/>
      <c r="F177" s="2">
        <f>'Vazão Canal'!$G$9</f>
        <v>0</v>
      </c>
      <c r="G177" s="2">
        <f t="shared" si="43"/>
        <v>4.6499999999999924</v>
      </c>
      <c r="H177" s="2" t="e">
        <f>((1/$C$2)*($E$2^0.5)*(((F177*G177))/(F177+2*G177))^(2/3))-'Vazão Canal'!$I$19</f>
        <v>#DIV/0!</v>
      </c>
      <c r="I177" s="2" t="e">
        <f t="shared" si="41"/>
        <v>#DIV/0!</v>
      </c>
    </row>
    <row r="178" spans="1:9" x14ac:dyDescent="0.2">
      <c r="A178" s="2">
        <f t="shared" si="42"/>
        <v>17.399999999999977</v>
      </c>
      <c r="B178" s="2">
        <f>'Vazão Canal'!$G$10</f>
        <v>0</v>
      </c>
      <c r="C178" s="2" t="e">
        <f>((1/$C$2)*($E$2^0.5)*(((A178*B178))/(A178+2*B178))^(2/3))-'Vazão Canal'!$I$19</f>
        <v>#DIV/0!</v>
      </c>
      <c r="D178" s="2" t="e">
        <f t="shared" si="40"/>
        <v>#DIV/0!</v>
      </c>
      <c r="E178" s="34"/>
      <c r="F178" s="2">
        <f>'Vazão Canal'!$G$9</f>
        <v>0</v>
      </c>
      <c r="G178" s="2">
        <f t="shared" si="43"/>
        <v>4.6999999999999922</v>
      </c>
      <c r="H178" s="2" t="e">
        <f>((1/$C$2)*($E$2^0.5)*(((F178*G178))/(F178+2*G178))^(2/3))-'Vazão Canal'!$I$19</f>
        <v>#DIV/0!</v>
      </c>
      <c r="I178" s="2" t="e">
        <f t="shared" si="41"/>
        <v>#DIV/0!</v>
      </c>
    </row>
    <row r="179" spans="1:9" x14ac:dyDescent="0.2">
      <c r="A179" s="2">
        <f t="shared" si="42"/>
        <v>17.499999999999979</v>
      </c>
      <c r="B179" s="2">
        <f>'Vazão Canal'!$G$10</f>
        <v>0</v>
      </c>
      <c r="C179" s="2" t="e">
        <f>((1/$C$2)*($E$2^0.5)*(((A179*B179))/(A179+2*B179))^(2/3))-'Vazão Canal'!$I$19</f>
        <v>#DIV/0!</v>
      </c>
      <c r="D179" s="2" t="e">
        <f t="shared" si="40"/>
        <v>#DIV/0!</v>
      </c>
      <c r="E179" s="34"/>
      <c r="F179" s="2">
        <f>'Vazão Canal'!$G$9</f>
        <v>0</v>
      </c>
      <c r="G179" s="2">
        <f t="shared" si="43"/>
        <v>4.749999999999992</v>
      </c>
      <c r="H179" s="2" t="e">
        <f>((1/$C$2)*($E$2^0.5)*(((F179*G179))/(F179+2*G179))^(2/3))-'Vazão Canal'!$I$19</f>
        <v>#DIV/0!</v>
      </c>
      <c r="I179" s="2" t="e">
        <f t="shared" si="41"/>
        <v>#DIV/0!</v>
      </c>
    </row>
    <row r="180" spans="1:9" x14ac:dyDescent="0.2">
      <c r="A180" s="2">
        <f t="shared" si="42"/>
        <v>17.59999999999998</v>
      </c>
      <c r="B180" s="2">
        <f>'Vazão Canal'!$G$10</f>
        <v>0</v>
      </c>
      <c r="C180" s="2" t="e">
        <f>((1/$C$2)*($E$2^0.5)*(((A180*B180))/(A180+2*B180))^(2/3))-'Vazão Canal'!$I$19</f>
        <v>#DIV/0!</v>
      </c>
      <c r="D180" s="2" t="e">
        <f t="shared" si="40"/>
        <v>#DIV/0!</v>
      </c>
      <c r="E180" s="34"/>
      <c r="F180" s="2">
        <f>'Vazão Canal'!$G$9</f>
        <v>0</v>
      </c>
      <c r="G180" s="2">
        <f t="shared" si="43"/>
        <v>4.7999999999999918</v>
      </c>
      <c r="H180" s="2" t="e">
        <f>((1/$C$2)*($E$2^0.5)*(((F180*G180))/(F180+2*G180))^(2/3))-'Vazão Canal'!$I$19</f>
        <v>#DIV/0!</v>
      </c>
      <c r="I180" s="2" t="e">
        <f t="shared" si="41"/>
        <v>#DIV/0!</v>
      </c>
    </row>
    <row r="181" spans="1:9" x14ac:dyDescent="0.2">
      <c r="A181" s="2">
        <f t="shared" si="42"/>
        <v>17.699999999999982</v>
      </c>
      <c r="B181" s="2">
        <f>'Vazão Canal'!$G$10</f>
        <v>0</v>
      </c>
      <c r="C181" s="2" t="e">
        <f>((1/$C$2)*($E$2^0.5)*(((A181*B181))/(A181+2*B181))^(2/3))-'Vazão Canal'!$I$19</f>
        <v>#DIV/0!</v>
      </c>
      <c r="D181" s="2" t="e">
        <f t="shared" si="40"/>
        <v>#DIV/0!</v>
      </c>
      <c r="E181" s="34"/>
      <c r="F181" s="2">
        <f>'Vazão Canal'!$G$9</f>
        <v>0</v>
      </c>
      <c r="G181" s="2">
        <f t="shared" si="43"/>
        <v>4.8499999999999917</v>
      </c>
      <c r="H181" s="2" t="e">
        <f>((1/$C$2)*($E$2^0.5)*(((F181*G181))/(F181+2*G181))^(2/3))-'Vazão Canal'!$I$19</f>
        <v>#DIV/0!</v>
      </c>
      <c r="I181" s="2" t="e">
        <f t="shared" si="41"/>
        <v>#DIV/0!</v>
      </c>
    </row>
    <row r="182" spans="1:9" x14ac:dyDescent="0.2">
      <c r="A182" s="2">
        <f t="shared" si="42"/>
        <v>17.799999999999983</v>
      </c>
      <c r="B182" s="2">
        <f>'Vazão Canal'!$G$10</f>
        <v>0</v>
      </c>
      <c r="C182" s="2" t="e">
        <f>((1/$C$2)*($E$2^0.5)*(((A182*B182))/(A182+2*B182))^(2/3))-'Vazão Canal'!$I$19</f>
        <v>#DIV/0!</v>
      </c>
      <c r="D182" s="2" t="e">
        <f t="shared" ref="D182:D197" si="44">ABS(C182)</f>
        <v>#DIV/0!</v>
      </c>
      <c r="E182" s="34"/>
      <c r="F182" s="2">
        <f>'Vazão Canal'!$G$9</f>
        <v>0</v>
      </c>
      <c r="G182" s="2">
        <f t="shared" si="43"/>
        <v>4.8999999999999915</v>
      </c>
      <c r="H182" s="2" t="e">
        <f>((1/$C$2)*($E$2^0.5)*(((F182*G182))/(F182+2*G182))^(2/3))-'Vazão Canal'!$I$19</f>
        <v>#DIV/0!</v>
      </c>
      <c r="I182" s="2" t="e">
        <f t="shared" ref="I182:I197" si="45">ABS(H182)</f>
        <v>#DIV/0!</v>
      </c>
    </row>
    <row r="183" spans="1:9" x14ac:dyDescent="0.2">
      <c r="A183" s="2">
        <f t="shared" ref="A183:A198" si="46">A182+0.1</f>
        <v>17.899999999999984</v>
      </c>
      <c r="B183" s="2">
        <f>'Vazão Canal'!$G$10</f>
        <v>0</v>
      </c>
      <c r="C183" s="2" t="e">
        <f>((1/$C$2)*($E$2^0.5)*(((A183*B183))/(A183+2*B183))^(2/3))-'Vazão Canal'!$I$19</f>
        <v>#DIV/0!</v>
      </c>
      <c r="D183" s="2" t="e">
        <f t="shared" si="44"/>
        <v>#DIV/0!</v>
      </c>
      <c r="E183" s="34"/>
      <c r="F183" s="2">
        <f>'Vazão Canal'!$G$9</f>
        <v>0</v>
      </c>
      <c r="G183" s="2">
        <f>G182+0.05</f>
        <v>4.9499999999999913</v>
      </c>
      <c r="H183" s="2" t="e">
        <f>((1/$C$2)*($E$2^0.5)*(((F183*G183))/(F183+2*G183))^(2/3))-'Vazão Canal'!$I$19</f>
        <v>#DIV/0!</v>
      </c>
      <c r="I183" s="2" t="e">
        <f t="shared" si="45"/>
        <v>#DIV/0!</v>
      </c>
    </row>
    <row r="184" spans="1:9" x14ac:dyDescent="0.2">
      <c r="A184" s="2">
        <f t="shared" si="46"/>
        <v>17.999999999999986</v>
      </c>
      <c r="B184" s="2">
        <f>'Vazão Canal'!$G$10</f>
        <v>0</v>
      </c>
      <c r="C184" s="2" t="e">
        <f>((1/$C$2)*($E$2^0.5)*(((A184*B184))/(A184+2*B184))^(2/3))-'Vazão Canal'!$I$19</f>
        <v>#DIV/0!</v>
      </c>
      <c r="D184" s="2" t="e">
        <f t="shared" si="44"/>
        <v>#DIV/0!</v>
      </c>
      <c r="E184" s="34"/>
      <c r="F184" s="2">
        <f>'Vazão Canal'!$G$9</f>
        <v>0</v>
      </c>
      <c r="G184" s="2">
        <f>G183+0.05</f>
        <v>4.9999999999999911</v>
      </c>
      <c r="H184" s="2" t="e">
        <f>((1/$C$2)*($E$2^0.5)*(((F184*G184))/(F184+2*G184))^(2/3))-'Vazão Canal'!$I$19</f>
        <v>#DIV/0!</v>
      </c>
      <c r="I184" s="2" t="e">
        <f t="shared" si="45"/>
        <v>#DIV/0!</v>
      </c>
    </row>
    <row r="185" spans="1:9" x14ac:dyDescent="0.2">
      <c r="A185" s="2">
        <f t="shared" si="46"/>
        <v>18.099999999999987</v>
      </c>
      <c r="B185" s="2">
        <f>'Vazão Canal'!$G$10</f>
        <v>0</v>
      </c>
      <c r="C185" s="2" t="e">
        <f>((1/$C$2)*($E$2^0.5)*(((A185*B185))/(A185+2*B185))^(2/3))-'Vazão Canal'!$I$19</f>
        <v>#DIV/0!</v>
      </c>
      <c r="D185" s="2" t="e">
        <f t="shared" si="44"/>
        <v>#DIV/0!</v>
      </c>
      <c r="E185" s="34"/>
      <c r="F185" s="2">
        <f>'Vazão Canal'!$G$9</f>
        <v>0</v>
      </c>
      <c r="G185" s="2">
        <f>G184+0.25</f>
        <v>5.2499999999999911</v>
      </c>
      <c r="H185" s="2" t="e">
        <f>((1/$C$2)*($E$2^0.5)*(((F185*G185))/(F185+2*G185))^(2/3))-'Vazão Canal'!$I$19</f>
        <v>#DIV/0!</v>
      </c>
      <c r="I185" s="2" t="e">
        <f t="shared" si="45"/>
        <v>#DIV/0!</v>
      </c>
    </row>
    <row r="186" spans="1:9" x14ac:dyDescent="0.2">
      <c r="A186" s="2">
        <f t="shared" si="46"/>
        <v>18.199999999999989</v>
      </c>
      <c r="B186" s="2">
        <f>'Vazão Canal'!$G$10</f>
        <v>0</v>
      </c>
      <c r="C186" s="2" t="e">
        <f>((1/$C$2)*($E$2^0.5)*(((A186*B186))/(A186+2*B186))^(2/3))-'Vazão Canal'!$I$19</f>
        <v>#DIV/0!</v>
      </c>
      <c r="D186" s="2" t="e">
        <f t="shared" si="44"/>
        <v>#DIV/0!</v>
      </c>
      <c r="E186" s="34"/>
      <c r="F186" s="2">
        <f>'Vazão Canal'!$G$9</f>
        <v>0</v>
      </c>
      <c r="G186" s="2">
        <f t="shared" ref="G186:G201" si="47">G185+0.25</f>
        <v>5.4999999999999911</v>
      </c>
      <c r="H186" s="2" t="e">
        <f>((1/$C$2)*($E$2^0.5)*(((F186*G186))/(F186+2*G186))^(2/3))-'Vazão Canal'!$I$19</f>
        <v>#DIV/0!</v>
      </c>
      <c r="I186" s="2" t="e">
        <f t="shared" si="45"/>
        <v>#DIV/0!</v>
      </c>
    </row>
    <row r="187" spans="1:9" x14ac:dyDescent="0.2">
      <c r="A187" s="2">
        <f t="shared" si="46"/>
        <v>18.29999999999999</v>
      </c>
      <c r="B187" s="2">
        <f>'Vazão Canal'!$G$10</f>
        <v>0</v>
      </c>
      <c r="C187" s="2" t="e">
        <f>((1/$C$2)*($E$2^0.5)*(((A187*B187))/(A187+2*B187))^(2/3))-'Vazão Canal'!$I$19</f>
        <v>#DIV/0!</v>
      </c>
      <c r="D187" s="2" t="e">
        <f t="shared" si="44"/>
        <v>#DIV/0!</v>
      </c>
      <c r="E187" s="34"/>
      <c r="F187" s="2">
        <f>'Vazão Canal'!$G$9</f>
        <v>0</v>
      </c>
      <c r="G187" s="2">
        <f t="shared" si="47"/>
        <v>5.7499999999999911</v>
      </c>
      <c r="H187" s="2" t="e">
        <f>((1/$C$2)*($E$2^0.5)*(((F187*G187))/(F187+2*G187))^(2/3))-'Vazão Canal'!$I$19</f>
        <v>#DIV/0!</v>
      </c>
      <c r="I187" s="2" t="e">
        <f t="shared" si="45"/>
        <v>#DIV/0!</v>
      </c>
    </row>
    <row r="188" spans="1:9" x14ac:dyDescent="0.2">
      <c r="A188" s="2">
        <f t="shared" si="46"/>
        <v>18.399999999999991</v>
      </c>
      <c r="B188" s="2">
        <f>'Vazão Canal'!$G$10</f>
        <v>0</v>
      </c>
      <c r="C188" s="2" t="e">
        <f>((1/$C$2)*($E$2^0.5)*(((A188*B188))/(A188+2*B188))^(2/3))-'Vazão Canal'!$I$19</f>
        <v>#DIV/0!</v>
      </c>
      <c r="D188" s="2" t="e">
        <f t="shared" si="44"/>
        <v>#DIV/0!</v>
      </c>
      <c r="E188" s="34"/>
      <c r="F188" s="2">
        <f>'Vazão Canal'!$G$9</f>
        <v>0</v>
      </c>
      <c r="G188" s="2">
        <f t="shared" si="47"/>
        <v>5.9999999999999911</v>
      </c>
      <c r="H188" s="2" t="e">
        <f>((1/$C$2)*($E$2^0.5)*(((F188*G188))/(F188+2*G188))^(2/3))-'Vazão Canal'!$I$19</f>
        <v>#DIV/0!</v>
      </c>
      <c r="I188" s="2" t="e">
        <f t="shared" si="45"/>
        <v>#DIV/0!</v>
      </c>
    </row>
    <row r="189" spans="1:9" x14ac:dyDescent="0.2">
      <c r="A189" s="2">
        <f t="shared" si="46"/>
        <v>18.499999999999993</v>
      </c>
      <c r="B189" s="2">
        <f>'Vazão Canal'!$G$10</f>
        <v>0</v>
      </c>
      <c r="C189" s="2" t="e">
        <f>((1/$C$2)*($E$2^0.5)*(((A189*B189))/(A189+2*B189))^(2/3))-'Vazão Canal'!$I$19</f>
        <v>#DIV/0!</v>
      </c>
      <c r="D189" s="2" t="e">
        <f t="shared" si="44"/>
        <v>#DIV/0!</v>
      </c>
      <c r="E189" s="34"/>
      <c r="F189" s="2">
        <f>'Vazão Canal'!$G$9</f>
        <v>0</v>
      </c>
      <c r="G189" s="2">
        <f t="shared" si="47"/>
        <v>6.2499999999999911</v>
      </c>
      <c r="H189" s="2" t="e">
        <f>((1/$C$2)*($E$2^0.5)*(((F189*G189))/(F189+2*G189))^(2/3))-'Vazão Canal'!$I$19</f>
        <v>#DIV/0!</v>
      </c>
      <c r="I189" s="2" t="e">
        <f t="shared" si="45"/>
        <v>#DIV/0!</v>
      </c>
    </row>
    <row r="190" spans="1:9" x14ac:dyDescent="0.2">
      <c r="A190" s="2">
        <f t="shared" si="46"/>
        <v>18.599999999999994</v>
      </c>
      <c r="B190" s="2">
        <f>'Vazão Canal'!$G$10</f>
        <v>0</v>
      </c>
      <c r="C190" s="2" t="e">
        <f>((1/$C$2)*($E$2^0.5)*(((A190*B190))/(A190+2*B190))^(2/3))-'Vazão Canal'!$I$19</f>
        <v>#DIV/0!</v>
      </c>
      <c r="D190" s="2" t="e">
        <f t="shared" si="44"/>
        <v>#DIV/0!</v>
      </c>
      <c r="E190" s="34"/>
      <c r="F190" s="2">
        <f>'Vazão Canal'!$G$9</f>
        <v>0</v>
      </c>
      <c r="G190" s="2">
        <f t="shared" si="47"/>
        <v>6.4999999999999911</v>
      </c>
      <c r="H190" s="2" t="e">
        <f>((1/$C$2)*($E$2^0.5)*(((F190*G190))/(F190+2*G190))^(2/3))-'Vazão Canal'!$I$19</f>
        <v>#DIV/0!</v>
      </c>
      <c r="I190" s="2" t="e">
        <f t="shared" si="45"/>
        <v>#DIV/0!</v>
      </c>
    </row>
    <row r="191" spans="1:9" x14ac:dyDescent="0.2">
      <c r="A191" s="2">
        <f t="shared" si="46"/>
        <v>18.699999999999996</v>
      </c>
      <c r="B191" s="2">
        <f>'Vazão Canal'!$G$10</f>
        <v>0</v>
      </c>
      <c r="C191" s="2" t="e">
        <f>((1/$C$2)*($E$2^0.5)*(((A191*B191))/(A191+2*B191))^(2/3))-'Vazão Canal'!$I$19</f>
        <v>#DIV/0!</v>
      </c>
      <c r="D191" s="2" t="e">
        <f t="shared" si="44"/>
        <v>#DIV/0!</v>
      </c>
      <c r="E191" s="34"/>
      <c r="F191" s="2">
        <f>'Vazão Canal'!$G$9</f>
        <v>0</v>
      </c>
      <c r="G191" s="2">
        <f t="shared" si="47"/>
        <v>6.7499999999999911</v>
      </c>
      <c r="H191" s="2" t="e">
        <f>((1/$C$2)*($E$2^0.5)*(((F191*G191))/(F191+2*G191))^(2/3))-'Vazão Canal'!$I$19</f>
        <v>#DIV/0!</v>
      </c>
      <c r="I191" s="2" t="e">
        <f t="shared" si="45"/>
        <v>#DIV/0!</v>
      </c>
    </row>
    <row r="192" spans="1:9" x14ac:dyDescent="0.2">
      <c r="A192" s="2">
        <f t="shared" si="46"/>
        <v>18.799999999999997</v>
      </c>
      <c r="B192" s="2">
        <f>'Vazão Canal'!$G$10</f>
        <v>0</v>
      </c>
      <c r="C192" s="2" t="e">
        <f>((1/$C$2)*($E$2^0.5)*(((A192*B192))/(A192+2*B192))^(2/3))-'Vazão Canal'!$I$19</f>
        <v>#DIV/0!</v>
      </c>
      <c r="D192" s="2" t="e">
        <f t="shared" si="44"/>
        <v>#DIV/0!</v>
      </c>
      <c r="E192" s="34"/>
      <c r="F192" s="2">
        <f>'Vazão Canal'!$G$9</f>
        <v>0</v>
      </c>
      <c r="G192" s="2">
        <f t="shared" si="47"/>
        <v>6.9999999999999911</v>
      </c>
      <c r="H192" s="2" t="e">
        <f>((1/$C$2)*($E$2^0.5)*(((F192*G192))/(F192+2*G192))^(2/3))-'Vazão Canal'!$I$19</f>
        <v>#DIV/0!</v>
      </c>
      <c r="I192" s="2" t="e">
        <f t="shared" si="45"/>
        <v>#DIV/0!</v>
      </c>
    </row>
    <row r="193" spans="1:9" x14ac:dyDescent="0.2">
      <c r="A193" s="2">
        <f t="shared" si="46"/>
        <v>18.899999999999999</v>
      </c>
      <c r="B193" s="2">
        <f>'Vazão Canal'!$G$10</f>
        <v>0</v>
      </c>
      <c r="C193" s="2" t="e">
        <f>((1/$C$2)*($E$2^0.5)*(((A193*B193))/(A193+2*B193))^(2/3))-'Vazão Canal'!$I$19</f>
        <v>#DIV/0!</v>
      </c>
      <c r="D193" s="2" t="e">
        <f t="shared" si="44"/>
        <v>#DIV/0!</v>
      </c>
      <c r="E193" s="34"/>
      <c r="F193" s="2">
        <f>'Vazão Canal'!$G$9</f>
        <v>0</v>
      </c>
      <c r="G193" s="2">
        <f t="shared" si="47"/>
        <v>7.2499999999999911</v>
      </c>
      <c r="H193" s="2" t="e">
        <f>((1/$C$2)*($E$2^0.5)*(((F193*G193))/(F193+2*G193))^(2/3))-'Vazão Canal'!$I$19</f>
        <v>#DIV/0!</v>
      </c>
      <c r="I193" s="2" t="e">
        <f t="shared" si="45"/>
        <v>#DIV/0!</v>
      </c>
    </row>
    <row r="194" spans="1:9" x14ac:dyDescent="0.2">
      <c r="A194" s="2">
        <f t="shared" si="46"/>
        <v>19</v>
      </c>
      <c r="B194" s="2">
        <f>'Vazão Canal'!$G$10</f>
        <v>0</v>
      </c>
      <c r="C194" s="2" t="e">
        <f>((1/$C$2)*($E$2^0.5)*(((A194*B194))/(A194+2*B194))^(2/3))-'Vazão Canal'!$I$19</f>
        <v>#DIV/0!</v>
      </c>
      <c r="D194" s="2" t="e">
        <f t="shared" si="44"/>
        <v>#DIV/0!</v>
      </c>
      <c r="E194" s="34"/>
      <c r="F194" s="2">
        <f>'Vazão Canal'!$G$9</f>
        <v>0</v>
      </c>
      <c r="G194" s="2">
        <f t="shared" si="47"/>
        <v>7.4999999999999911</v>
      </c>
      <c r="H194" s="2" t="e">
        <f>((1/$C$2)*($E$2^0.5)*(((F194*G194))/(F194+2*G194))^(2/3))-'Vazão Canal'!$I$19</f>
        <v>#DIV/0!</v>
      </c>
      <c r="I194" s="2" t="e">
        <f t="shared" si="45"/>
        <v>#DIV/0!</v>
      </c>
    </row>
    <row r="195" spans="1:9" x14ac:dyDescent="0.2">
      <c r="A195" s="2">
        <f t="shared" si="46"/>
        <v>19.100000000000001</v>
      </c>
      <c r="B195" s="2">
        <f>'Vazão Canal'!$G$10</f>
        <v>0</v>
      </c>
      <c r="C195" s="2" t="e">
        <f>((1/$C$2)*($E$2^0.5)*(((A195*B195))/(A195+2*B195))^(2/3))-'Vazão Canal'!$I$19</f>
        <v>#DIV/0!</v>
      </c>
      <c r="D195" s="2" t="e">
        <f t="shared" si="44"/>
        <v>#DIV/0!</v>
      </c>
      <c r="E195" s="34"/>
      <c r="F195" s="2">
        <f>'Vazão Canal'!$G$9</f>
        <v>0</v>
      </c>
      <c r="G195" s="2">
        <f t="shared" si="47"/>
        <v>7.7499999999999911</v>
      </c>
      <c r="H195" s="2" t="e">
        <f>((1/$C$2)*($E$2^0.5)*(((F195*G195))/(F195+2*G195))^(2/3))-'Vazão Canal'!$I$19</f>
        <v>#DIV/0!</v>
      </c>
      <c r="I195" s="2" t="e">
        <f t="shared" si="45"/>
        <v>#DIV/0!</v>
      </c>
    </row>
    <row r="196" spans="1:9" x14ac:dyDescent="0.2">
      <c r="A196" s="2">
        <f t="shared" si="46"/>
        <v>19.200000000000003</v>
      </c>
      <c r="B196" s="2">
        <f>'Vazão Canal'!$G$10</f>
        <v>0</v>
      </c>
      <c r="C196" s="2" t="e">
        <f>((1/$C$2)*($E$2^0.5)*(((A196*B196))/(A196+2*B196))^(2/3))-'Vazão Canal'!$I$19</f>
        <v>#DIV/0!</v>
      </c>
      <c r="D196" s="2" t="e">
        <f t="shared" si="44"/>
        <v>#DIV/0!</v>
      </c>
      <c r="E196" s="34"/>
      <c r="F196" s="2">
        <f>'Vazão Canal'!$G$9</f>
        <v>0</v>
      </c>
      <c r="G196" s="2">
        <f t="shared" si="47"/>
        <v>7.9999999999999911</v>
      </c>
      <c r="H196" s="2" t="e">
        <f>((1/$C$2)*($E$2^0.5)*(((F196*G196))/(F196+2*G196))^(2/3))-'Vazão Canal'!$I$19</f>
        <v>#DIV/0!</v>
      </c>
      <c r="I196" s="2" t="e">
        <f t="shared" si="45"/>
        <v>#DIV/0!</v>
      </c>
    </row>
    <row r="197" spans="1:9" x14ac:dyDescent="0.2">
      <c r="A197" s="2">
        <f t="shared" si="46"/>
        <v>19.300000000000004</v>
      </c>
      <c r="B197" s="2">
        <f>'Vazão Canal'!$G$10</f>
        <v>0</v>
      </c>
      <c r="C197" s="2" t="e">
        <f>((1/$C$2)*($E$2^0.5)*(((A197*B197))/(A197+2*B197))^(2/3))-'Vazão Canal'!$I$19</f>
        <v>#DIV/0!</v>
      </c>
      <c r="D197" s="2" t="e">
        <f t="shared" si="44"/>
        <v>#DIV/0!</v>
      </c>
      <c r="E197" s="34"/>
      <c r="F197" s="2">
        <f>'Vazão Canal'!$G$9</f>
        <v>0</v>
      </c>
      <c r="G197" s="2">
        <f t="shared" si="47"/>
        <v>8.2499999999999911</v>
      </c>
      <c r="H197" s="2" t="e">
        <f>((1/$C$2)*($E$2^0.5)*(((F197*G197))/(F197+2*G197))^(2/3))-'Vazão Canal'!$I$19</f>
        <v>#DIV/0!</v>
      </c>
      <c r="I197" s="2" t="e">
        <f t="shared" si="45"/>
        <v>#DIV/0!</v>
      </c>
    </row>
    <row r="198" spans="1:9" x14ac:dyDescent="0.2">
      <c r="A198" s="2">
        <f t="shared" si="46"/>
        <v>19.400000000000006</v>
      </c>
      <c r="B198" s="2">
        <f>'Vazão Canal'!$G$10</f>
        <v>0</v>
      </c>
      <c r="C198" s="2" t="e">
        <f>((1/$C$2)*($E$2^0.5)*(((A198*B198))/(A198+2*B198))^(2/3))-'Vazão Canal'!$I$19</f>
        <v>#DIV/0!</v>
      </c>
      <c r="D198" s="2" t="e">
        <f t="shared" ref="D198:D213" si="48">ABS(C198)</f>
        <v>#DIV/0!</v>
      </c>
      <c r="E198" s="34"/>
      <c r="F198" s="2">
        <f>'Vazão Canal'!$G$9</f>
        <v>0</v>
      </c>
      <c r="G198" s="2">
        <f t="shared" si="47"/>
        <v>8.4999999999999911</v>
      </c>
      <c r="H198" s="2" t="e">
        <f>((1/$C$2)*($E$2^0.5)*(((F198*G198))/(F198+2*G198))^(2/3))-'Vazão Canal'!$I$19</f>
        <v>#DIV/0!</v>
      </c>
      <c r="I198" s="2" t="e">
        <f t="shared" ref="I198:I204" si="49">ABS(H198)</f>
        <v>#DIV/0!</v>
      </c>
    </row>
    <row r="199" spans="1:9" x14ac:dyDescent="0.2">
      <c r="A199" s="2">
        <f t="shared" ref="A199:A214" si="50">A198+0.1</f>
        <v>19.500000000000007</v>
      </c>
      <c r="B199" s="2">
        <f>'Vazão Canal'!$G$10</f>
        <v>0</v>
      </c>
      <c r="C199" s="2" t="e">
        <f>((1/$C$2)*($E$2^0.5)*(((A199*B199))/(A199+2*B199))^(2/3))-'Vazão Canal'!$I$19</f>
        <v>#DIV/0!</v>
      </c>
      <c r="D199" s="2" t="e">
        <f t="shared" si="48"/>
        <v>#DIV/0!</v>
      </c>
      <c r="E199" s="34"/>
      <c r="F199" s="2">
        <f>'Vazão Canal'!$G$9</f>
        <v>0</v>
      </c>
      <c r="G199" s="2">
        <f t="shared" si="47"/>
        <v>8.7499999999999911</v>
      </c>
      <c r="H199" s="2" t="e">
        <f>((1/$C$2)*($E$2^0.5)*(((F199*G199))/(F199+2*G199))^(2/3))-'Vazão Canal'!$I$19</f>
        <v>#DIV/0!</v>
      </c>
      <c r="I199" s="2" t="e">
        <f t="shared" si="49"/>
        <v>#DIV/0!</v>
      </c>
    </row>
    <row r="200" spans="1:9" x14ac:dyDescent="0.2">
      <c r="A200" s="2">
        <f t="shared" si="50"/>
        <v>19.600000000000009</v>
      </c>
      <c r="B200" s="2">
        <f>'Vazão Canal'!$G$10</f>
        <v>0</v>
      </c>
      <c r="C200" s="2" t="e">
        <f>((1/$C$2)*($E$2^0.5)*(((A200*B200))/(A200+2*B200))^(2/3))-'Vazão Canal'!$I$19</f>
        <v>#DIV/0!</v>
      </c>
      <c r="D200" s="2" t="e">
        <f t="shared" si="48"/>
        <v>#DIV/0!</v>
      </c>
      <c r="E200" s="34"/>
      <c r="F200" s="2">
        <f>'Vazão Canal'!$G$9</f>
        <v>0</v>
      </c>
      <c r="G200" s="2">
        <f t="shared" si="47"/>
        <v>8.9999999999999911</v>
      </c>
      <c r="H200" s="2" t="e">
        <f>((1/$C$2)*($E$2^0.5)*(((F200*G200))/(F200+2*G200))^(2/3))-'Vazão Canal'!$I$19</f>
        <v>#DIV/0!</v>
      </c>
      <c r="I200" s="2" t="e">
        <f t="shared" si="49"/>
        <v>#DIV/0!</v>
      </c>
    </row>
    <row r="201" spans="1:9" x14ac:dyDescent="0.2">
      <c r="A201" s="2">
        <f t="shared" si="50"/>
        <v>19.70000000000001</v>
      </c>
      <c r="B201" s="2">
        <f>'Vazão Canal'!$G$10</f>
        <v>0</v>
      </c>
      <c r="C201" s="2" t="e">
        <f>((1/$C$2)*($E$2^0.5)*(((A201*B201))/(A201+2*B201))^(2/3))-'Vazão Canal'!$I$19</f>
        <v>#DIV/0!</v>
      </c>
      <c r="D201" s="2" t="e">
        <f t="shared" si="48"/>
        <v>#DIV/0!</v>
      </c>
      <c r="E201" s="34"/>
      <c r="F201" s="2">
        <f>'Vazão Canal'!$G$9</f>
        <v>0</v>
      </c>
      <c r="G201" s="2">
        <f t="shared" si="47"/>
        <v>9.2499999999999911</v>
      </c>
      <c r="H201" s="2" t="e">
        <f>((1/$C$2)*($E$2^0.5)*(((F201*G201))/(F201+2*G201))^(2/3))-'Vazão Canal'!$I$19</f>
        <v>#DIV/0!</v>
      </c>
      <c r="I201" s="2" t="e">
        <f t="shared" si="49"/>
        <v>#DIV/0!</v>
      </c>
    </row>
    <row r="202" spans="1:9" x14ac:dyDescent="0.2">
      <c r="A202" s="2">
        <f t="shared" si="50"/>
        <v>19.800000000000011</v>
      </c>
      <c r="B202" s="2">
        <f>'Vazão Canal'!$G$10</f>
        <v>0</v>
      </c>
      <c r="C202" s="2" t="e">
        <f>((1/$C$2)*($E$2^0.5)*(((A202*B202))/(A202+2*B202))^(2/3))-'Vazão Canal'!$I$19</f>
        <v>#DIV/0!</v>
      </c>
      <c r="D202" s="2" t="e">
        <f t="shared" si="48"/>
        <v>#DIV/0!</v>
      </c>
      <c r="E202" s="34"/>
      <c r="F202" s="2">
        <f>'Vazão Canal'!$G$9</f>
        <v>0</v>
      </c>
      <c r="G202" s="2">
        <f>G201+0.25</f>
        <v>9.4999999999999911</v>
      </c>
      <c r="H202" s="2" t="e">
        <f>((1/$C$2)*($E$2^0.5)*(((F202*G202))/(F202+2*G202))^(2/3))-'Vazão Canal'!$I$19</f>
        <v>#DIV/0!</v>
      </c>
      <c r="I202" s="2" t="e">
        <f t="shared" si="49"/>
        <v>#DIV/0!</v>
      </c>
    </row>
    <row r="203" spans="1:9" x14ac:dyDescent="0.2">
      <c r="A203" s="2">
        <f t="shared" si="50"/>
        <v>19.900000000000013</v>
      </c>
      <c r="B203" s="2">
        <f>'Vazão Canal'!$G$10</f>
        <v>0</v>
      </c>
      <c r="C203" s="2" t="e">
        <f>((1/$C$2)*($E$2^0.5)*(((A203*B203))/(A203+2*B203))^(2/3))-'Vazão Canal'!$I$19</f>
        <v>#DIV/0!</v>
      </c>
      <c r="D203" s="2" t="e">
        <f t="shared" si="48"/>
        <v>#DIV/0!</v>
      </c>
      <c r="E203" s="34"/>
      <c r="F203" s="2">
        <f>'Vazão Canal'!$G$9</f>
        <v>0</v>
      </c>
      <c r="G203" s="2">
        <f>G202+0.25</f>
        <v>9.7499999999999911</v>
      </c>
      <c r="H203" s="2" t="e">
        <f>((1/$C$2)*($E$2^0.5)*(((F203*G203))/(F203+2*G203))^(2/3))-'Vazão Canal'!$I$19</f>
        <v>#DIV/0!</v>
      </c>
      <c r="I203" s="2" t="e">
        <f t="shared" si="49"/>
        <v>#DIV/0!</v>
      </c>
    </row>
    <row r="204" spans="1:9" x14ac:dyDescent="0.2">
      <c r="A204" s="2">
        <f t="shared" si="50"/>
        <v>20.000000000000014</v>
      </c>
      <c r="B204" s="2">
        <f>'Vazão Canal'!$G$10</f>
        <v>0</v>
      </c>
      <c r="C204" s="2" t="e">
        <f>((1/$C$2)*($E$2^0.5)*(((A204*B204))/(A204+2*B204))^(2/3))-'Vazão Canal'!$I$19</f>
        <v>#DIV/0!</v>
      </c>
      <c r="D204" s="2" t="e">
        <f t="shared" si="48"/>
        <v>#DIV/0!</v>
      </c>
      <c r="E204" s="34"/>
      <c r="F204" s="2">
        <f>'Vazão Canal'!$G$9</f>
        <v>0</v>
      </c>
      <c r="G204" s="2">
        <f>G203+0.25</f>
        <v>9.9999999999999911</v>
      </c>
      <c r="H204" s="2" t="e">
        <f>((1/$C$2)*($E$2^0.5)*(((F204*G204))/(F204+2*G204))^(2/3))-'Vazão Canal'!$I$19</f>
        <v>#DIV/0!</v>
      </c>
      <c r="I204" s="2" t="e">
        <f t="shared" si="49"/>
        <v>#DIV/0!</v>
      </c>
    </row>
    <row r="205" spans="1:9" x14ac:dyDescent="0.2">
      <c r="A205" s="2">
        <f t="shared" si="50"/>
        <v>20.100000000000016</v>
      </c>
      <c r="B205" s="2">
        <f>'Vazão Canal'!$G$10</f>
        <v>0</v>
      </c>
      <c r="C205" s="2" t="e">
        <f>((1/$C$2)*($E$2^0.5)*(((A205*B205))/(A205+2*B205))^(2/3))-'Vazão Canal'!$I$19</f>
        <v>#DIV/0!</v>
      </c>
      <c r="D205" s="2" t="e">
        <f t="shared" si="48"/>
        <v>#DIV/0!</v>
      </c>
      <c r="E205" s="34"/>
      <c r="F205" s="2"/>
      <c r="G205" s="2"/>
      <c r="H205" s="4" t="s">
        <v>8</v>
      </c>
      <c r="I205" s="2" t="e">
        <f>MIN(I5:I204)</f>
        <v>#DIV/0!</v>
      </c>
    </row>
    <row r="206" spans="1:9" x14ac:dyDescent="0.2">
      <c r="A206" s="2">
        <f t="shared" si="50"/>
        <v>20.200000000000017</v>
      </c>
      <c r="B206" s="2">
        <f>'Vazão Canal'!$G$10</f>
        <v>0</v>
      </c>
      <c r="C206" s="2" t="e">
        <f>((1/$C$2)*($E$2^0.5)*(((A206*B206))/(A206+2*B206))^(2/3))-'Vazão Canal'!$I$19</f>
        <v>#DIV/0!</v>
      </c>
      <c r="D206" s="2" t="e">
        <f t="shared" si="48"/>
        <v>#DIV/0!</v>
      </c>
      <c r="E206" s="34"/>
      <c r="F206" s="2"/>
      <c r="G206" s="2" t="s">
        <v>7</v>
      </c>
      <c r="H206" s="2"/>
      <c r="I206" s="2"/>
    </row>
    <row r="207" spans="1:9" x14ac:dyDescent="0.2">
      <c r="A207" s="2">
        <f t="shared" si="50"/>
        <v>20.300000000000018</v>
      </c>
      <c r="B207" s="2">
        <f>'Vazão Canal'!$G$10</f>
        <v>0</v>
      </c>
      <c r="C207" s="2" t="e">
        <f>((1/$C$2)*($E$2^0.5)*(((A207*B207))/(A207+2*B207))^(2/3))-'Vazão Canal'!$I$19</f>
        <v>#DIV/0!</v>
      </c>
      <c r="D207" s="2" t="e">
        <f t="shared" si="48"/>
        <v>#DIV/0!</v>
      </c>
      <c r="E207" s="34"/>
      <c r="F207" s="2"/>
      <c r="G207" s="2" t="e">
        <f>I205</f>
        <v>#DIV/0!</v>
      </c>
      <c r="H207" s="2" t="e">
        <f>DGET(F4:I204,G4,G206:G207)</f>
        <v>#NUM!</v>
      </c>
      <c r="I207" s="2"/>
    </row>
    <row r="208" spans="1:9" x14ac:dyDescent="0.2">
      <c r="A208" s="2">
        <f t="shared" si="50"/>
        <v>20.40000000000002</v>
      </c>
      <c r="B208" s="2">
        <f>'Vazão Canal'!$G$10</f>
        <v>0</v>
      </c>
      <c r="C208" s="2" t="e">
        <f>((1/$C$2)*($E$2^0.5)*(((A208*B208))/(A208+2*B208))^(2/3))-'Vazão Canal'!$I$19</f>
        <v>#DIV/0!</v>
      </c>
      <c r="D208" s="2" t="e">
        <f t="shared" si="48"/>
        <v>#DIV/0!</v>
      </c>
      <c r="E208" s="34"/>
      <c r="F208" s="2"/>
      <c r="G208" s="2"/>
      <c r="H208" s="2"/>
      <c r="I208" s="2"/>
    </row>
    <row r="209" spans="1:9" x14ac:dyDescent="0.2">
      <c r="A209" s="2">
        <f t="shared" si="50"/>
        <v>20.500000000000021</v>
      </c>
      <c r="B209" s="2">
        <f>'Vazão Canal'!$G$10</f>
        <v>0</v>
      </c>
      <c r="C209" s="2" t="e">
        <f>((1/$C$2)*($E$2^0.5)*(((A209*B209))/(A209+2*B209))^(2/3))-'Vazão Canal'!$I$19</f>
        <v>#DIV/0!</v>
      </c>
      <c r="D209" s="2" t="e">
        <f t="shared" si="48"/>
        <v>#DIV/0!</v>
      </c>
      <c r="E209" s="34"/>
      <c r="F209" s="2"/>
      <c r="G209" s="2"/>
      <c r="H209" s="2"/>
      <c r="I209" s="2"/>
    </row>
    <row r="210" spans="1:9" x14ac:dyDescent="0.2">
      <c r="A210" s="2">
        <f t="shared" si="50"/>
        <v>20.600000000000023</v>
      </c>
      <c r="B210" s="2">
        <f>'Vazão Canal'!$G$10</f>
        <v>0</v>
      </c>
      <c r="C210" s="2" t="e">
        <f>((1/$C$2)*($E$2^0.5)*(((A210*B210))/(A210+2*B210))^(2/3))-'Vazão Canal'!$I$19</f>
        <v>#DIV/0!</v>
      </c>
      <c r="D210" s="2" t="e">
        <f t="shared" si="48"/>
        <v>#DIV/0!</v>
      </c>
      <c r="E210" s="34"/>
      <c r="F210" s="2"/>
      <c r="G210" s="2"/>
      <c r="H210" s="2"/>
      <c r="I210" s="2"/>
    </row>
    <row r="211" spans="1:9" x14ac:dyDescent="0.2">
      <c r="A211" s="2">
        <f t="shared" si="50"/>
        <v>20.700000000000024</v>
      </c>
      <c r="B211" s="2">
        <f>'Vazão Canal'!$G$10</f>
        <v>0</v>
      </c>
      <c r="C211" s="2" t="e">
        <f>((1/$C$2)*($E$2^0.5)*(((A211*B211))/(A211+2*B211))^(2/3))-'Vazão Canal'!$I$19</f>
        <v>#DIV/0!</v>
      </c>
      <c r="D211" s="2" t="e">
        <f t="shared" si="48"/>
        <v>#DIV/0!</v>
      </c>
      <c r="E211" s="34"/>
      <c r="F211" s="2"/>
      <c r="G211" s="2"/>
      <c r="H211" s="2"/>
      <c r="I211" s="2"/>
    </row>
    <row r="212" spans="1:9" x14ac:dyDescent="0.2">
      <c r="A212" s="2">
        <f t="shared" si="50"/>
        <v>20.800000000000026</v>
      </c>
      <c r="B212" s="2">
        <f>'Vazão Canal'!$G$10</f>
        <v>0</v>
      </c>
      <c r="C212" s="2" t="e">
        <f>((1/$C$2)*($E$2^0.5)*(((A212*B212))/(A212+2*B212))^(2/3))-'Vazão Canal'!$I$19</f>
        <v>#DIV/0!</v>
      </c>
      <c r="D212" s="2" t="e">
        <f t="shared" si="48"/>
        <v>#DIV/0!</v>
      </c>
      <c r="E212" s="34"/>
      <c r="F212" s="2"/>
      <c r="G212" s="2"/>
      <c r="H212" s="2"/>
      <c r="I212" s="2"/>
    </row>
    <row r="213" spans="1:9" x14ac:dyDescent="0.2">
      <c r="A213" s="2">
        <f t="shared" si="50"/>
        <v>20.900000000000027</v>
      </c>
      <c r="B213" s="2">
        <f>'Vazão Canal'!$G$10</f>
        <v>0</v>
      </c>
      <c r="C213" s="2" t="e">
        <f>((1/$C$2)*($E$2^0.5)*(((A213*B213))/(A213+2*B213))^(2/3))-'Vazão Canal'!$I$19</f>
        <v>#DIV/0!</v>
      </c>
      <c r="D213" s="2" t="e">
        <f t="shared" si="48"/>
        <v>#DIV/0!</v>
      </c>
      <c r="E213" s="34"/>
      <c r="F213" s="2"/>
      <c r="G213" s="2"/>
      <c r="H213" s="2"/>
      <c r="I213" s="2"/>
    </row>
    <row r="214" spans="1:9" x14ac:dyDescent="0.2">
      <c r="A214" s="2">
        <f t="shared" si="50"/>
        <v>21.000000000000028</v>
      </c>
      <c r="B214" s="2">
        <f>'Vazão Canal'!$G$10</f>
        <v>0</v>
      </c>
      <c r="C214" s="2" t="e">
        <f>((1/$C$2)*($E$2^0.5)*(((A214*B214))/(A214+2*B214))^(2/3))-'Vazão Canal'!$I$19</f>
        <v>#DIV/0!</v>
      </c>
      <c r="D214" s="2" t="e">
        <f t="shared" ref="D214:D229" si="51">ABS(C214)</f>
        <v>#DIV/0!</v>
      </c>
      <c r="E214" s="34"/>
      <c r="F214" s="2"/>
      <c r="G214" s="2"/>
      <c r="H214" s="2"/>
      <c r="I214" s="2"/>
    </row>
    <row r="215" spans="1:9" x14ac:dyDescent="0.2">
      <c r="A215" s="2">
        <f t="shared" ref="A215:A230" si="52">A214+0.1</f>
        <v>21.10000000000003</v>
      </c>
      <c r="B215" s="2">
        <f>'Vazão Canal'!$G$10</f>
        <v>0</v>
      </c>
      <c r="C215" s="2" t="e">
        <f>((1/$C$2)*($E$2^0.5)*(((A215*B215))/(A215+2*B215))^(2/3))-'Vazão Canal'!$I$19</f>
        <v>#DIV/0!</v>
      </c>
      <c r="D215" s="2" t="e">
        <f t="shared" si="51"/>
        <v>#DIV/0!</v>
      </c>
      <c r="E215" s="34"/>
      <c r="F215" s="2"/>
      <c r="G215" s="2"/>
      <c r="H215" s="2"/>
      <c r="I215" s="2"/>
    </row>
    <row r="216" spans="1:9" x14ac:dyDescent="0.2">
      <c r="A216" s="2">
        <f t="shared" si="52"/>
        <v>21.200000000000031</v>
      </c>
      <c r="B216" s="2">
        <f>'Vazão Canal'!$G$10</f>
        <v>0</v>
      </c>
      <c r="C216" s="2" t="e">
        <f>((1/$C$2)*($E$2^0.5)*(((A216*B216))/(A216+2*B216))^(2/3))-'Vazão Canal'!$I$19</f>
        <v>#DIV/0!</v>
      </c>
      <c r="D216" s="2" t="e">
        <f t="shared" si="51"/>
        <v>#DIV/0!</v>
      </c>
      <c r="E216" s="34"/>
      <c r="F216" s="2"/>
      <c r="G216" s="2"/>
      <c r="H216" s="2"/>
      <c r="I216" s="2"/>
    </row>
    <row r="217" spans="1:9" x14ac:dyDescent="0.2">
      <c r="A217" s="2">
        <f t="shared" si="52"/>
        <v>21.300000000000033</v>
      </c>
      <c r="B217" s="2">
        <f>'Vazão Canal'!$G$10</f>
        <v>0</v>
      </c>
      <c r="C217" s="2" t="e">
        <f>((1/$C$2)*($E$2^0.5)*(((A217*B217))/(A217+2*B217))^(2/3))-'Vazão Canal'!$I$19</f>
        <v>#DIV/0!</v>
      </c>
      <c r="D217" s="2" t="e">
        <f t="shared" si="51"/>
        <v>#DIV/0!</v>
      </c>
      <c r="E217" s="34"/>
      <c r="F217" s="2"/>
      <c r="G217" s="2"/>
      <c r="H217" s="2"/>
      <c r="I217" s="2"/>
    </row>
    <row r="218" spans="1:9" x14ac:dyDescent="0.2">
      <c r="A218" s="2">
        <f t="shared" si="52"/>
        <v>21.400000000000034</v>
      </c>
      <c r="B218" s="2">
        <f>'Vazão Canal'!$G$10</f>
        <v>0</v>
      </c>
      <c r="C218" s="2" t="e">
        <f>((1/$C$2)*($E$2^0.5)*(((A218*B218))/(A218+2*B218))^(2/3))-'Vazão Canal'!$I$19</f>
        <v>#DIV/0!</v>
      </c>
      <c r="D218" s="2" t="e">
        <f t="shared" si="51"/>
        <v>#DIV/0!</v>
      </c>
      <c r="E218" s="34"/>
      <c r="F218" s="2"/>
      <c r="G218" s="2"/>
      <c r="H218" s="2"/>
      <c r="I218" s="2"/>
    </row>
    <row r="219" spans="1:9" x14ac:dyDescent="0.2">
      <c r="A219" s="2">
        <f t="shared" si="52"/>
        <v>21.500000000000036</v>
      </c>
      <c r="B219" s="2">
        <f>'Vazão Canal'!$G$10</f>
        <v>0</v>
      </c>
      <c r="C219" s="2" t="e">
        <f>((1/$C$2)*($E$2^0.5)*(((A219*B219))/(A219+2*B219))^(2/3))-'Vazão Canal'!$I$19</f>
        <v>#DIV/0!</v>
      </c>
      <c r="D219" s="2" t="e">
        <f t="shared" si="51"/>
        <v>#DIV/0!</v>
      </c>
      <c r="E219" s="34"/>
      <c r="F219" s="2"/>
      <c r="G219" s="2"/>
      <c r="H219" s="2"/>
      <c r="I219" s="2"/>
    </row>
    <row r="220" spans="1:9" x14ac:dyDescent="0.2">
      <c r="A220" s="2">
        <f t="shared" si="52"/>
        <v>21.600000000000037</v>
      </c>
      <c r="B220" s="2">
        <f>'Vazão Canal'!$G$10</f>
        <v>0</v>
      </c>
      <c r="C220" s="2" t="e">
        <f>((1/$C$2)*($E$2^0.5)*(((A220*B220))/(A220+2*B220))^(2/3))-'Vazão Canal'!$I$19</f>
        <v>#DIV/0!</v>
      </c>
      <c r="D220" s="2" t="e">
        <f t="shared" si="51"/>
        <v>#DIV/0!</v>
      </c>
      <c r="E220" s="34"/>
      <c r="F220" s="2"/>
      <c r="G220" s="2"/>
      <c r="H220" s="2"/>
      <c r="I220" s="2"/>
    </row>
    <row r="221" spans="1:9" x14ac:dyDescent="0.2">
      <c r="A221" s="2">
        <f t="shared" si="52"/>
        <v>21.700000000000038</v>
      </c>
      <c r="B221" s="2">
        <f>'Vazão Canal'!$G$10</f>
        <v>0</v>
      </c>
      <c r="C221" s="2" t="e">
        <f>((1/$C$2)*($E$2^0.5)*(((A221*B221))/(A221+2*B221))^(2/3))-'Vazão Canal'!$I$19</f>
        <v>#DIV/0!</v>
      </c>
      <c r="D221" s="2" t="e">
        <f t="shared" si="51"/>
        <v>#DIV/0!</v>
      </c>
      <c r="E221" s="34"/>
      <c r="F221" s="2"/>
      <c r="G221" s="2"/>
      <c r="H221" s="2"/>
      <c r="I221" s="2"/>
    </row>
    <row r="222" spans="1:9" x14ac:dyDescent="0.2">
      <c r="A222" s="2">
        <f t="shared" si="52"/>
        <v>21.80000000000004</v>
      </c>
      <c r="B222" s="2">
        <f>'Vazão Canal'!$G$10</f>
        <v>0</v>
      </c>
      <c r="C222" s="2" t="e">
        <f>((1/$C$2)*($E$2^0.5)*(((A222*B222))/(A222+2*B222))^(2/3))-'Vazão Canal'!$I$19</f>
        <v>#DIV/0!</v>
      </c>
      <c r="D222" s="2" t="e">
        <f t="shared" si="51"/>
        <v>#DIV/0!</v>
      </c>
      <c r="E222" s="34"/>
      <c r="F222" s="2"/>
      <c r="G222" s="2"/>
      <c r="H222" s="2"/>
      <c r="I222" s="2"/>
    </row>
    <row r="223" spans="1:9" x14ac:dyDescent="0.2">
      <c r="A223" s="2">
        <f t="shared" si="52"/>
        <v>21.900000000000041</v>
      </c>
      <c r="B223" s="2">
        <f>'Vazão Canal'!$G$10</f>
        <v>0</v>
      </c>
      <c r="C223" s="2" t="e">
        <f>((1/$C$2)*($E$2^0.5)*(((A223*B223))/(A223+2*B223))^(2/3))-'Vazão Canal'!$I$19</f>
        <v>#DIV/0!</v>
      </c>
      <c r="D223" s="2" t="e">
        <f t="shared" si="51"/>
        <v>#DIV/0!</v>
      </c>
      <c r="E223" s="34"/>
      <c r="F223" s="2"/>
      <c r="G223" s="2"/>
      <c r="H223" s="2"/>
      <c r="I223" s="2"/>
    </row>
    <row r="224" spans="1:9" x14ac:dyDescent="0.2">
      <c r="A224" s="2">
        <f t="shared" si="52"/>
        <v>22.000000000000043</v>
      </c>
      <c r="B224" s="2">
        <f>'Vazão Canal'!$G$10</f>
        <v>0</v>
      </c>
      <c r="C224" s="2" t="e">
        <f>((1/$C$2)*($E$2^0.5)*(((A224*B224))/(A224+2*B224))^(2/3))-'Vazão Canal'!$I$19</f>
        <v>#DIV/0!</v>
      </c>
      <c r="D224" s="2" t="e">
        <f t="shared" si="51"/>
        <v>#DIV/0!</v>
      </c>
      <c r="E224" s="34"/>
      <c r="F224" s="2"/>
      <c r="G224" s="2"/>
      <c r="H224" s="2"/>
      <c r="I224" s="2"/>
    </row>
    <row r="225" spans="1:9" x14ac:dyDescent="0.2">
      <c r="A225" s="2">
        <f t="shared" si="52"/>
        <v>22.100000000000044</v>
      </c>
      <c r="B225" s="2">
        <f>'Vazão Canal'!$G$10</f>
        <v>0</v>
      </c>
      <c r="C225" s="2" t="e">
        <f>((1/$C$2)*($E$2^0.5)*(((A225*B225))/(A225+2*B225))^(2/3))-'Vazão Canal'!$I$19</f>
        <v>#DIV/0!</v>
      </c>
      <c r="D225" s="2" t="e">
        <f t="shared" si="51"/>
        <v>#DIV/0!</v>
      </c>
      <c r="E225" s="34"/>
      <c r="F225" s="2"/>
      <c r="G225" s="2"/>
      <c r="H225" s="2"/>
      <c r="I225" s="2"/>
    </row>
    <row r="226" spans="1:9" x14ac:dyDescent="0.2">
      <c r="A226" s="2">
        <f t="shared" si="52"/>
        <v>22.200000000000045</v>
      </c>
      <c r="B226" s="2">
        <f>'Vazão Canal'!$G$10</f>
        <v>0</v>
      </c>
      <c r="C226" s="2" t="e">
        <f>((1/$C$2)*($E$2^0.5)*(((A226*B226))/(A226+2*B226))^(2/3))-'Vazão Canal'!$I$19</f>
        <v>#DIV/0!</v>
      </c>
      <c r="D226" s="2" t="e">
        <f t="shared" si="51"/>
        <v>#DIV/0!</v>
      </c>
      <c r="E226" s="34"/>
      <c r="F226" s="2"/>
      <c r="G226" s="2"/>
      <c r="H226" s="2"/>
      <c r="I226" s="2"/>
    </row>
    <row r="227" spans="1:9" x14ac:dyDescent="0.2">
      <c r="A227" s="2">
        <f t="shared" si="52"/>
        <v>22.300000000000047</v>
      </c>
      <c r="B227" s="2">
        <f>'Vazão Canal'!$G$10</f>
        <v>0</v>
      </c>
      <c r="C227" s="2" t="e">
        <f>((1/$C$2)*($E$2^0.5)*(((A227*B227))/(A227+2*B227))^(2/3))-'Vazão Canal'!$I$19</f>
        <v>#DIV/0!</v>
      </c>
      <c r="D227" s="2" t="e">
        <f t="shared" si="51"/>
        <v>#DIV/0!</v>
      </c>
      <c r="E227" s="34"/>
      <c r="F227" s="2"/>
      <c r="G227" s="2"/>
      <c r="H227" s="2"/>
      <c r="I227" s="2"/>
    </row>
    <row r="228" spans="1:9" x14ac:dyDescent="0.2">
      <c r="A228" s="2">
        <f t="shared" si="52"/>
        <v>22.400000000000048</v>
      </c>
      <c r="B228" s="2">
        <f>'Vazão Canal'!$G$10</f>
        <v>0</v>
      </c>
      <c r="C228" s="2" t="e">
        <f>((1/$C$2)*($E$2^0.5)*(((A228*B228))/(A228+2*B228))^(2/3))-'Vazão Canal'!$I$19</f>
        <v>#DIV/0!</v>
      </c>
      <c r="D228" s="2" t="e">
        <f t="shared" si="51"/>
        <v>#DIV/0!</v>
      </c>
      <c r="E228" s="34"/>
      <c r="F228" s="2"/>
      <c r="G228" s="2"/>
      <c r="H228" s="2"/>
      <c r="I228" s="2"/>
    </row>
    <row r="229" spans="1:9" x14ac:dyDescent="0.2">
      <c r="A229" s="2">
        <f t="shared" si="52"/>
        <v>22.50000000000005</v>
      </c>
      <c r="B229" s="2">
        <f>'Vazão Canal'!$G$10</f>
        <v>0</v>
      </c>
      <c r="C229" s="2" t="e">
        <f>((1/$C$2)*($E$2^0.5)*(((A229*B229))/(A229+2*B229))^(2/3))-'Vazão Canal'!$I$19</f>
        <v>#DIV/0!</v>
      </c>
      <c r="D229" s="2" t="e">
        <f t="shared" si="51"/>
        <v>#DIV/0!</v>
      </c>
      <c r="E229" s="34"/>
      <c r="F229" s="2"/>
      <c r="G229" s="2"/>
      <c r="H229" s="2"/>
      <c r="I229" s="2"/>
    </row>
    <row r="230" spans="1:9" x14ac:dyDescent="0.2">
      <c r="A230" s="2">
        <f t="shared" si="52"/>
        <v>22.600000000000051</v>
      </c>
      <c r="B230" s="2">
        <f>'Vazão Canal'!$G$10</f>
        <v>0</v>
      </c>
      <c r="C230" s="2" t="e">
        <f>((1/$C$2)*($E$2^0.5)*(((A230*B230))/(A230+2*B230))^(2/3))-'Vazão Canal'!$I$19</f>
        <v>#DIV/0!</v>
      </c>
      <c r="D230" s="2" t="e">
        <f t="shared" ref="D230:D245" si="53">ABS(C230)</f>
        <v>#DIV/0!</v>
      </c>
      <c r="E230" s="34"/>
      <c r="F230" s="2"/>
      <c r="G230" s="2"/>
      <c r="H230" s="2"/>
      <c r="I230" s="2"/>
    </row>
    <row r="231" spans="1:9" x14ac:dyDescent="0.2">
      <c r="A231" s="2">
        <f t="shared" ref="A231:A246" si="54">A230+0.1</f>
        <v>22.700000000000053</v>
      </c>
      <c r="B231" s="2">
        <f>'Vazão Canal'!$G$10</f>
        <v>0</v>
      </c>
      <c r="C231" s="2" t="e">
        <f>((1/$C$2)*($E$2^0.5)*(((A231*B231))/(A231+2*B231))^(2/3))-'Vazão Canal'!$I$19</f>
        <v>#DIV/0!</v>
      </c>
      <c r="D231" s="2" t="e">
        <f t="shared" si="53"/>
        <v>#DIV/0!</v>
      </c>
      <c r="E231" s="34"/>
      <c r="F231" s="2"/>
      <c r="G231" s="2"/>
      <c r="H231" s="2"/>
      <c r="I231" s="2"/>
    </row>
    <row r="232" spans="1:9" x14ac:dyDescent="0.2">
      <c r="A232" s="2">
        <f t="shared" si="54"/>
        <v>22.800000000000054</v>
      </c>
      <c r="B232" s="2">
        <f>'Vazão Canal'!$G$10</f>
        <v>0</v>
      </c>
      <c r="C232" s="2" t="e">
        <f>((1/$C$2)*($E$2^0.5)*(((A232*B232))/(A232+2*B232))^(2/3))-'Vazão Canal'!$I$19</f>
        <v>#DIV/0!</v>
      </c>
      <c r="D232" s="2" t="e">
        <f t="shared" si="53"/>
        <v>#DIV/0!</v>
      </c>
      <c r="E232" s="34"/>
      <c r="F232" s="2"/>
      <c r="G232" s="2"/>
      <c r="H232" s="2"/>
      <c r="I232" s="2"/>
    </row>
    <row r="233" spans="1:9" x14ac:dyDescent="0.2">
      <c r="A233" s="2">
        <f t="shared" si="54"/>
        <v>22.900000000000055</v>
      </c>
      <c r="B233" s="2">
        <f>'Vazão Canal'!$G$10</f>
        <v>0</v>
      </c>
      <c r="C233" s="2" t="e">
        <f>((1/$C$2)*($E$2^0.5)*(((A233*B233))/(A233+2*B233))^(2/3))-'Vazão Canal'!$I$19</f>
        <v>#DIV/0!</v>
      </c>
      <c r="D233" s="2" t="e">
        <f t="shared" si="53"/>
        <v>#DIV/0!</v>
      </c>
      <c r="E233" s="34"/>
      <c r="F233" s="2"/>
      <c r="G233" s="2"/>
      <c r="H233" s="2"/>
      <c r="I233" s="2"/>
    </row>
    <row r="234" spans="1:9" x14ac:dyDescent="0.2">
      <c r="A234" s="2">
        <f t="shared" si="54"/>
        <v>23.000000000000057</v>
      </c>
      <c r="B234" s="2">
        <f>'Vazão Canal'!$G$10</f>
        <v>0</v>
      </c>
      <c r="C234" s="2" t="e">
        <f>((1/$C$2)*($E$2^0.5)*(((A234*B234))/(A234+2*B234))^(2/3))-'Vazão Canal'!$I$19</f>
        <v>#DIV/0!</v>
      </c>
      <c r="D234" s="2" t="e">
        <f t="shared" si="53"/>
        <v>#DIV/0!</v>
      </c>
      <c r="E234" s="34"/>
      <c r="F234" s="2"/>
      <c r="G234" s="2"/>
      <c r="H234" s="2"/>
      <c r="I234" s="2"/>
    </row>
    <row r="235" spans="1:9" x14ac:dyDescent="0.2">
      <c r="A235" s="2">
        <f t="shared" si="54"/>
        <v>23.100000000000058</v>
      </c>
      <c r="B235" s="2">
        <f>'Vazão Canal'!$G$10</f>
        <v>0</v>
      </c>
      <c r="C235" s="2" t="e">
        <f>((1/$C$2)*($E$2^0.5)*(((A235*B235))/(A235+2*B235))^(2/3))-'Vazão Canal'!$I$19</f>
        <v>#DIV/0!</v>
      </c>
      <c r="D235" s="2" t="e">
        <f t="shared" si="53"/>
        <v>#DIV/0!</v>
      </c>
      <c r="E235" s="34"/>
      <c r="F235" s="2"/>
      <c r="G235" s="2"/>
      <c r="H235" s="2"/>
      <c r="I235" s="2"/>
    </row>
    <row r="236" spans="1:9" x14ac:dyDescent="0.2">
      <c r="A236" s="2">
        <f t="shared" si="54"/>
        <v>23.20000000000006</v>
      </c>
      <c r="B236" s="2">
        <f>'Vazão Canal'!$G$10</f>
        <v>0</v>
      </c>
      <c r="C236" s="2" t="e">
        <f>((1/$C$2)*($E$2^0.5)*(((A236*B236))/(A236+2*B236))^(2/3))-'Vazão Canal'!$I$19</f>
        <v>#DIV/0!</v>
      </c>
      <c r="D236" s="2" t="e">
        <f t="shared" si="53"/>
        <v>#DIV/0!</v>
      </c>
      <c r="E236" s="34"/>
      <c r="F236" s="2"/>
      <c r="G236" s="2"/>
      <c r="H236" s="2"/>
      <c r="I236" s="2"/>
    </row>
    <row r="237" spans="1:9" x14ac:dyDescent="0.2">
      <c r="A237" s="2">
        <f t="shared" si="54"/>
        <v>23.300000000000061</v>
      </c>
      <c r="B237" s="2">
        <f>'Vazão Canal'!$G$10</f>
        <v>0</v>
      </c>
      <c r="C237" s="2" t="e">
        <f>((1/$C$2)*($E$2^0.5)*(((A237*B237))/(A237+2*B237))^(2/3))-'Vazão Canal'!$I$19</f>
        <v>#DIV/0!</v>
      </c>
      <c r="D237" s="2" t="e">
        <f t="shared" si="53"/>
        <v>#DIV/0!</v>
      </c>
      <c r="E237" s="34"/>
      <c r="F237" s="2"/>
      <c r="G237" s="2"/>
      <c r="H237" s="2"/>
      <c r="I237" s="2"/>
    </row>
    <row r="238" spans="1:9" x14ac:dyDescent="0.2">
      <c r="A238" s="2">
        <f t="shared" si="54"/>
        <v>23.400000000000063</v>
      </c>
      <c r="B238" s="2">
        <f>'Vazão Canal'!$G$10</f>
        <v>0</v>
      </c>
      <c r="C238" s="2" t="e">
        <f>((1/$C$2)*($E$2^0.5)*(((A238*B238))/(A238+2*B238))^(2/3))-'Vazão Canal'!$I$19</f>
        <v>#DIV/0!</v>
      </c>
      <c r="D238" s="2" t="e">
        <f t="shared" si="53"/>
        <v>#DIV/0!</v>
      </c>
      <c r="E238" s="34"/>
      <c r="F238" s="2"/>
      <c r="G238" s="2"/>
      <c r="H238" s="2"/>
      <c r="I238" s="2"/>
    </row>
    <row r="239" spans="1:9" x14ac:dyDescent="0.2">
      <c r="A239" s="2">
        <f t="shared" si="54"/>
        <v>23.500000000000064</v>
      </c>
      <c r="B239" s="2">
        <f>'Vazão Canal'!$G$10</f>
        <v>0</v>
      </c>
      <c r="C239" s="2" t="e">
        <f>((1/$C$2)*($E$2^0.5)*(((A239*B239))/(A239+2*B239))^(2/3))-'Vazão Canal'!$I$19</f>
        <v>#DIV/0!</v>
      </c>
      <c r="D239" s="2" t="e">
        <f t="shared" si="53"/>
        <v>#DIV/0!</v>
      </c>
      <c r="E239" s="34"/>
      <c r="F239" s="2"/>
      <c r="G239" s="2"/>
      <c r="H239" s="2"/>
      <c r="I239" s="2"/>
    </row>
    <row r="240" spans="1:9" x14ac:dyDescent="0.2">
      <c r="A240" s="2">
        <f t="shared" si="54"/>
        <v>23.600000000000065</v>
      </c>
      <c r="B240" s="2">
        <f>'Vazão Canal'!$G$10</f>
        <v>0</v>
      </c>
      <c r="C240" s="2" t="e">
        <f>((1/$C$2)*($E$2^0.5)*(((A240*B240))/(A240+2*B240))^(2/3))-'Vazão Canal'!$I$19</f>
        <v>#DIV/0!</v>
      </c>
      <c r="D240" s="2" t="e">
        <f t="shared" si="53"/>
        <v>#DIV/0!</v>
      </c>
      <c r="E240" s="34"/>
      <c r="F240" s="2"/>
      <c r="G240" s="2"/>
      <c r="H240" s="2"/>
      <c r="I240" s="2"/>
    </row>
    <row r="241" spans="1:9" x14ac:dyDescent="0.2">
      <c r="A241" s="2">
        <f t="shared" si="54"/>
        <v>23.700000000000067</v>
      </c>
      <c r="B241" s="2">
        <f>'Vazão Canal'!$G$10</f>
        <v>0</v>
      </c>
      <c r="C241" s="2" t="e">
        <f>((1/$C$2)*($E$2^0.5)*(((A241*B241))/(A241+2*B241))^(2/3))-'Vazão Canal'!$I$19</f>
        <v>#DIV/0!</v>
      </c>
      <c r="D241" s="2" t="e">
        <f t="shared" si="53"/>
        <v>#DIV/0!</v>
      </c>
      <c r="E241" s="34"/>
      <c r="F241" s="2"/>
      <c r="G241" s="2"/>
      <c r="H241" s="2"/>
      <c r="I241" s="2"/>
    </row>
    <row r="242" spans="1:9" x14ac:dyDescent="0.2">
      <c r="A242" s="2">
        <f t="shared" si="54"/>
        <v>23.800000000000068</v>
      </c>
      <c r="B242" s="2">
        <f>'Vazão Canal'!$G$10</f>
        <v>0</v>
      </c>
      <c r="C242" s="2" t="e">
        <f>((1/$C$2)*($E$2^0.5)*(((A242*B242))/(A242+2*B242))^(2/3))-'Vazão Canal'!$I$19</f>
        <v>#DIV/0!</v>
      </c>
      <c r="D242" s="2" t="e">
        <f t="shared" si="53"/>
        <v>#DIV/0!</v>
      </c>
      <c r="E242" s="34"/>
      <c r="F242" s="2"/>
      <c r="G242" s="2"/>
      <c r="H242" s="2"/>
      <c r="I242" s="2"/>
    </row>
    <row r="243" spans="1:9" x14ac:dyDescent="0.2">
      <c r="A243" s="2">
        <f t="shared" si="54"/>
        <v>23.90000000000007</v>
      </c>
      <c r="B243" s="2">
        <f>'Vazão Canal'!$G$10</f>
        <v>0</v>
      </c>
      <c r="C243" s="2" t="e">
        <f>((1/$C$2)*($E$2^0.5)*(((A243*B243))/(A243+2*B243))^(2/3))-'Vazão Canal'!$I$19</f>
        <v>#DIV/0!</v>
      </c>
      <c r="D243" s="2" t="e">
        <f t="shared" si="53"/>
        <v>#DIV/0!</v>
      </c>
      <c r="E243" s="34"/>
      <c r="F243" s="2"/>
      <c r="G243" s="2"/>
      <c r="H243" s="2"/>
      <c r="I243" s="2"/>
    </row>
    <row r="244" spans="1:9" x14ac:dyDescent="0.2">
      <c r="A244" s="2">
        <f t="shared" si="54"/>
        <v>24.000000000000071</v>
      </c>
      <c r="B244" s="2">
        <f>'Vazão Canal'!$G$10</f>
        <v>0</v>
      </c>
      <c r="C244" s="2" t="e">
        <f>((1/$C$2)*($E$2^0.5)*(((A244*B244))/(A244+2*B244))^(2/3))-'Vazão Canal'!$I$19</f>
        <v>#DIV/0!</v>
      </c>
      <c r="D244" s="2" t="e">
        <f t="shared" si="53"/>
        <v>#DIV/0!</v>
      </c>
      <c r="E244" s="34"/>
      <c r="F244" s="2"/>
      <c r="G244" s="2"/>
      <c r="H244" s="2"/>
      <c r="I244" s="2"/>
    </row>
    <row r="245" spans="1:9" x14ac:dyDescent="0.2">
      <c r="A245" s="2">
        <f t="shared" si="54"/>
        <v>24.100000000000072</v>
      </c>
      <c r="B245" s="2">
        <f>'Vazão Canal'!$G$10</f>
        <v>0</v>
      </c>
      <c r="C245" s="2" t="e">
        <f>((1/$C$2)*($E$2^0.5)*(((A245*B245))/(A245+2*B245))^(2/3))-'Vazão Canal'!$I$19</f>
        <v>#DIV/0!</v>
      </c>
      <c r="D245" s="2" t="e">
        <f t="shared" si="53"/>
        <v>#DIV/0!</v>
      </c>
      <c r="E245" s="34"/>
      <c r="F245" s="2"/>
      <c r="G245" s="2"/>
      <c r="H245" s="2"/>
      <c r="I245" s="2"/>
    </row>
    <row r="246" spans="1:9" x14ac:dyDescent="0.2">
      <c r="A246" s="2">
        <f t="shared" si="54"/>
        <v>24.200000000000074</v>
      </c>
      <c r="B246" s="2">
        <f>'Vazão Canal'!$G$10</f>
        <v>0</v>
      </c>
      <c r="C246" s="2" t="e">
        <f>((1/$C$2)*($E$2^0.5)*(((A246*B246))/(A246+2*B246))^(2/3))-'Vazão Canal'!$I$19</f>
        <v>#DIV/0!</v>
      </c>
      <c r="D246" s="2" t="e">
        <f t="shared" ref="D246:D261" si="55">ABS(C246)</f>
        <v>#DIV/0!</v>
      </c>
      <c r="E246" s="34"/>
      <c r="F246" s="2"/>
      <c r="G246" s="2"/>
      <c r="H246" s="2"/>
      <c r="I246" s="2"/>
    </row>
    <row r="247" spans="1:9" x14ac:dyDescent="0.2">
      <c r="A247" s="2">
        <f t="shared" ref="A247:A262" si="56">A246+0.1</f>
        <v>24.300000000000075</v>
      </c>
      <c r="B247" s="2">
        <f>'Vazão Canal'!$G$10</f>
        <v>0</v>
      </c>
      <c r="C247" s="2" t="e">
        <f>((1/$C$2)*($E$2^0.5)*(((A247*B247))/(A247+2*B247))^(2/3))-'Vazão Canal'!$I$19</f>
        <v>#DIV/0!</v>
      </c>
      <c r="D247" s="2" t="e">
        <f t="shared" si="55"/>
        <v>#DIV/0!</v>
      </c>
      <c r="E247" s="34"/>
      <c r="F247" s="2"/>
      <c r="G247" s="2"/>
      <c r="H247" s="2"/>
      <c r="I247" s="2"/>
    </row>
    <row r="248" spans="1:9" x14ac:dyDescent="0.2">
      <c r="A248" s="2">
        <f t="shared" si="56"/>
        <v>24.400000000000077</v>
      </c>
      <c r="B248" s="2">
        <f>'Vazão Canal'!$G$10</f>
        <v>0</v>
      </c>
      <c r="C248" s="2" t="e">
        <f>((1/$C$2)*($E$2^0.5)*(((A248*B248))/(A248+2*B248))^(2/3))-'Vazão Canal'!$I$19</f>
        <v>#DIV/0!</v>
      </c>
      <c r="D248" s="2" t="e">
        <f t="shared" si="55"/>
        <v>#DIV/0!</v>
      </c>
      <c r="E248" s="34"/>
      <c r="F248" s="2"/>
      <c r="G248" s="2"/>
      <c r="H248" s="2"/>
      <c r="I248" s="2"/>
    </row>
    <row r="249" spans="1:9" x14ac:dyDescent="0.2">
      <c r="A249" s="2">
        <f t="shared" si="56"/>
        <v>24.500000000000078</v>
      </c>
      <c r="B249" s="2">
        <f>'Vazão Canal'!$G$10</f>
        <v>0</v>
      </c>
      <c r="C249" s="2" t="e">
        <f>((1/$C$2)*($E$2^0.5)*(((A249*B249))/(A249+2*B249))^(2/3))-'Vazão Canal'!$I$19</f>
        <v>#DIV/0!</v>
      </c>
      <c r="D249" s="2" t="e">
        <f t="shared" si="55"/>
        <v>#DIV/0!</v>
      </c>
      <c r="E249" s="34"/>
      <c r="F249" s="2"/>
      <c r="G249" s="2"/>
      <c r="H249" s="2"/>
      <c r="I249" s="2"/>
    </row>
    <row r="250" spans="1:9" x14ac:dyDescent="0.2">
      <c r="A250" s="2">
        <f t="shared" si="56"/>
        <v>24.60000000000008</v>
      </c>
      <c r="B250" s="2">
        <f>'Vazão Canal'!$G$10</f>
        <v>0</v>
      </c>
      <c r="C250" s="2" t="e">
        <f>((1/$C$2)*($E$2^0.5)*(((A250*B250))/(A250+2*B250))^(2/3))-'Vazão Canal'!$I$19</f>
        <v>#DIV/0!</v>
      </c>
      <c r="D250" s="2" t="e">
        <f t="shared" si="55"/>
        <v>#DIV/0!</v>
      </c>
      <c r="E250" s="34"/>
      <c r="F250" s="2"/>
      <c r="G250" s="2"/>
      <c r="H250" s="2"/>
      <c r="I250" s="2"/>
    </row>
    <row r="251" spans="1:9" x14ac:dyDescent="0.2">
      <c r="A251" s="2">
        <f t="shared" si="56"/>
        <v>24.700000000000081</v>
      </c>
      <c r="B251" s="2">
        <f>'Vazão Canal'!$G$10</f>
        <v>0</v>
      </c>
      <c r="C251" s="2" t="e">
        <f>((1/$C$2)*($E$2^0.5)*(((A251*B251))/(A251+2*B251))^(2/3))-'Vazão Canal'!$I$19</f>
        <v>#DIV/0!</v>
      </c>
      <c r="D251" s="2" t="e">
        <f t="shared" si="55"/>
        <v>#DIV/0!</v>
      </c>
      <c r="E251" s="34"/>
      <c r="F251" s="2"/>
      <c r="G251" s="2"/>
      <c r="H251" s="2"/>
      <c r="I251" s="2"/>
    </row>
    <row r="252" spans="1:9" x14ac:dyDescent="0.2">
      <c r="A252" s="2">
        <f t="shared" si="56"/>
        <v>24.800000000000082</v>
      </c>
      <c r="B252" s="2">
        <f>'Vazão Canal'!$G$10</f>
        <v>0</v>
      </c>
      <c r="C252" s="2" t="e">
        <f>((1/$C$2)*($E$2^0.5)*(((A252*B252))/(A252+2*B252))^(2/3))-'Vazão Canal'!$I$19</f>
        <v>#DIV/0!</v>
      </c>
      <c r="D252" s="2" t="e">
        <f t="shared" si="55"/>
        <v>#DIV/0!</v>
      </c>
      <c r="E252" s="34"/>
      <c r="F252" s="2"/>
      <c r="G252" s="2"/>
      <c r="H252" s="2"/>
      <c r="I252" s="2"/>
    </row>
    <row r="253" spans="1:9" x14ac:dyDescent="0.2">
      <c r="A253" s="2">
        <f t="shared" si="56"/>
        <v>24.900000000000084</v>
      </c>
      <c r="B253" s="2">
        <f>'Vazão Canal'!$G$10</f>
        <v>0</v>
      </c>
      <c r="C253" s="2" t="e">
        <f>((1/$C$2)*($E$2^0.5)*(((A253*B253))/(A253+2*B253))^(2/3))-'Vazão Canal'!$I$19</f>
        <v>#DIV/0!</v>
      </c>
      <c r="D253" s="2" t="e">
        <f t="shared" si="55"/>
        <v>#DIV/0!</v>
      </c>
      <c r="E253" s="34"/>
      <c r="F253" s="2"/>
      <c r="G253" s="2"/>
      <c r="H253" s="2"/>
      <c r="I253" s="2"/>
    </row>
    <row r="254" spans="1:9" x14ac:dyDescent="0.2">
      <c r="A254" s="2">
        <f t="shared" si="56"/>
        <v>25.000000000000085</v>
      </c>
      <c r="B254" s="2">
        <f>'Vazão Canal'!$G$10</f>
        <v>0</v>
      </c>
      <c r="C254" s="2" t="e">
        <f>((1/$C$2)*($E$2^0.5)*(((A254*B254))/(A254+2*B254))^(2/3))-'Vazão Canal'!$I$19</f>
        <v>#DIV/0!</v>
      </c>
      <c r="D254" s="2" t="e">
        <f t="shared" si="55"/>
        <v>#DIV/0!</v>
      </c>
      <c r="E254" s="34"/>
      <c r="F254" s="2"/>
      <c r="G254" s="2"/>
      <c r="H254" s="2"/>
      <c r="I254" s="2"/>
    </row>
    <row r="255" spans="1:9" x14ac:dyDescent="0.2">
      <c r="A255" s="2">
        <f t="shared" si="56"/>
        <v>25.100000000000087</v>
      </c>
      <c r="B255" s="2">
        <f>'Vazão Canal'!$G$10</f>
        <v>0</v>
      </c>
      <c r="C255" s="2" t="e">
        <f>((1/$C$2)*($E$2^0.5)*(((A255*B255))/(A255+2*B255))^(2/3))-'Vazão Canal'!$I$19</f>
        <v>#DIV/0!</v>
      </c>
      <c r="D255" s="2" t="e">
        <f t="shared" si="55"/>
        <v>#DIV/0!</v>
      </c>
      <c r="E255" s="34"/>
      <c r="F255" s="2"/>
      <c r="G255" s="2"/>
      <c r="H255" s="2"/>
      <c r="I255" s="2"/>
    </row>
    <row r="256" spans="1:9" x14ac:dyDescent="0.2">
      <c r="A256" s="2">
        <f t="shared" si="56"/>
        <v>25.200000000000088</v>
      </c>
      <c r="B256" s="2">
        <f>'Vazão Canal'!$G$10</f>
        <v>0</v>
      </c>
      <c r="C256" s="2" t="e">
        <f>((1/$C$2)*($E$2^0.5)*(((A256*B256))/(A256+2*B256))^(2/3))-'Vazão Canal'!$I$19</f>
        <v>#DIV/0!</v>
      </c>
      <c r="D256" s="2" t="e">
        <f t="shared" si="55"/>
        <v>#DIV/0!</v>
      </c>
      <c r="E256" s="34"/>
      <c r="F256" s="2"/>
      <c r="G256" s="2"/>
      <c r="H256" s="2"/>
      <c r="I256" s="2"/>
    </row>
    <row r="257" spans="1:9" x14ac:dyDescent="0.2">
      <c r="A257" s="2">
        <f t="shared" si="56"/>
        <v>25.30000000000009</v>
      </c>
      <c r="B257" s="2">
        <f>'Vazão Canal'!$G$10</f>
        <v>0</v>
      </c>
      <c r="C257" s="2" t="e">
        <f>((1/$C$2)*($E$2^0.5)*(((A257*B257))/(A257+2*B257))^(2/3))-'Vazão Canal'!$I$19</f>
        <v>#DIV/0!</v>
      </c>
      <c r="D257" s="2" t="e">
        <f t="shared" si="55"/>
        <v>#DIV/0!</v>
      </c>
      <c r="E257" s="34"/>
      <c r="F257" s="2"/>
      <c r="G257" s="2"/>
      <c r="H257" s="2"/>
      <c r="I257" s="2"/>
    </row>
    <row r="258" spans="1:9" x14ac:dyDescent="0.2">
      <c r="A258" s="2">
        <f t="shared" si="56"/>
        <v>25.400000000000091</v>
      </c>
      <c r="B258" s="2">
        <f>'Vazão Canal'!$G$10</f>
        <v>0</v>
      </c>
      <c r="C258" s="2" t="e">
        <f>((1/$C$2)*($E$2^0.5)*(((A258*B258))/(A258+2*B258))^(2/3))-'Vazão Canal'!$I$19</f>
        <v>#DIV/0!</v>
      </c>
      <c r="D258" s="2" t="e">
        <f t="shared" si="55"/>
        <v>#DIV/0!</v>
      </c>
      <c r="E258" s="34"/>
      <c r="F258" s="2"/>
      <c r="G258" s="2"/>
      <c r="H258" s="2"/>
      <c r="I258" s="2"/>
    </row>
    <row r="259" spans="1:9" x14ac:dyDescent="0.2">
      <c r="A259" s="2">
        <f t="shared" si="56"/>
        <v>25.500000000000092</v>
      </c>
      <c r="B259" s="2">
        <f>'Vazão Canal'!$G$10</f>
        <v>0</v>
      </c>
      <c r="C259" s="2" t="e">
        <f>((1/$C$2)*($E$2^0.5)*(((A259*B259))/(A259+2*B259))^(2/3))-'Vazão Canal'!$I$19</f>
        <v>#DIV/0!</v>
      </c>
      <c r="D259" s="2" t="e">
        <f t="shared" si="55"/>
        <v>#DIV/0!</v>
      </c>
      <c r="E259" s="34"/>
      <c r="F259" s="2"/>
      <c r="G259" s="2"/>
      <c r="H259" s="2"/>
      <c r="I259" s="2"/>
    </row>
    <row r="260" spans="1:9" x14ac:dyDescent="0.2">
      <c r="A260" s="2">
        <f t="shared" si="56"/>
        <v>25.600000000000094</v>
      </c>
      <c r="B260" s="2">
        <f>'Vazão Canal'!$G$10</f>
        <v>0</v>
      </c>
      <c r="C260" s="2" t="e">
        <f>((1/$C$2)*($E$2^0.5)*(((A260*B260))/(A260+2*B260))^(2/3))-'Vazão Canal'!$I$19</f>
        <v>#DIV/0!</v>
      </c>
      <c r="D260" s="2" t="e">
        <f t="shared" si="55"/>
        <v>#DIV/0!</v>
      </c>
      <c r="E260" s="34"/>
      <c r="F260" s="2"/>
      <c r="G260" s="2"/>
      <c r="H260" s="2"/>
      <c r="I260" s="2"/>
    </row>
    <row r="261" spans="1:9" x14ac:dyDescent="0.2">
      <c r="A261" s="2">
        <f t="shared" si="56"/>
        <v>25.700000000000095</v>
      </c>
      <c r="B261" s="2">
        <f>'Vazão Canal'!$G$10</f>
        <v>0</v>
      </c>
      <c r="C261" s="2" t="e">
        <f>((1/$C$2)*($E$2^0.5)*(((A261*B261))/(A261+2*B261))^(2/3))-'Vazão Canal'!$I$19</f>
        <v>#DIV/0!</v>
      </c>
      <c r="D261" s="2" t="e">
        <f t="shared" si="55"/>
        <v>#DIV/0!</v>
      </c>
      <c r="E261" s="34"/>
      <c r="F261" s="2"/>
      <c r="G261" s="2"/>
      <c r="H261" s="2"/>
      <c r="I261" s="2"/>
    </row>
    <row r="262" spans="1:9" x14ac:dyDescent="0.2">
      <c r="A262" s="2">
        <f t="shared" si="56"/>
        <v>25.800000000000097</v>
      </c>
      <c r="B262" s="2">
        <f>'Vazão Canal'!$G$10</f>
        <v>0</v>
      </c>
      <c r="C262" s="2" t="e">
        <f>((1/$C$2)*($E$2^0.5)*(((A262*B262))/(A262+2*B262))^(2/3))-'Vazão Canal'!$I$19</f>
        <v>#DIV/0!</v>
      </c>
      <c r="D262" s="2" t="e">
        <f t="shared" ref="D262:D277" si="57">ABS(C262)</f>
        <v>#DIV/0!</v>
      </c>
      <c r="E262" s="34"/>
      <c r="F262" s="2"/>
      <c r="G262" s="2"/>
      <c r="H262" s="2"/>
      <c r="I262" s="2"/>
    </row>
    <row r="263" spans="1:9" x14ac:dyDescent="0.2">
      <c r="A263" s="2">
        <f t="shared" ref="A263:A278" si="58">A262+0.1</f>
        <v>25.900000000000098</v>
      </c>
      <c r="B263" s="2">
        <f>'Vazão Canal'!$G$10</f>
        <v>0</v>
      </c>
      <c r="C263" s="2" t="e">
        <f>((1/$C$2)*($E$2^0.5)*(((A263*B263))/(A263+2*B263))^(2/3))-'Vazão Canal'!$I$19</f>
        <v>#DIV/0!</v>
      </c>
      <c r="D263" s="2" t="e">
        <f t="shared" si="57"/>
        <v>#DIV/0!</v>
      </c>
      <c r="E263" s="34"/>
      <c r="F263" s="2"/>
      <c r="G263" s="2"/>
      <c r="H263" s="2"/>
      <c r="I263" s="2"/>
    </row>
    <row r="264" spans="1:9" x14ac:dyDescent="0.2">
      <c r="A264" s="2">
        <f t="shared" si="58"/>
        <v>26.000000000000099</v>
      </c>
      <c r="B264" s="2">
        <f>'Vazão Canal'!$G$10</f>
        <v>0</v>
      </c>
      <c r="C264" s="2" t="e">
        <f>((1/$C$2)*($E$2^0.5)*(((A264*B264))/(A264+2*B264))^(2/3))-'Vazão Canal'!$I$19</f>
        <v>#DIV/0!</v>
      </c>
      <c r="D264" s="2" t="e">
        <f t="shared" si="57"/>
        <v>#DIV/0!</v>
      </c>
      <c r="E264" s="34"/>
      <c r="F264" s="2"/>
      <c r="G264" s="2"/>
      <c r="H264" s="2"/>
      <c r="I264" s="2"/>
    </row>
    <row r="265" spans="1:9" x14ac:dyDescent="0.2">
      <c r="A265" s="2">
        <f t="shared" si="58"/>
        <v>26.100000000000101</v>
      </c>
      <c r="B265" s="2">
        <f>'Vazão Canal'!$G$10</f>
        <v>0</v>
      </c>
      <c r="C265" s="2" t="e">
        <f>((1/$C$2)*($E$2^0.5)*(((A265*B265))/(A265+2*B265))^(2/3))-'Vazão Canal'!$I$19</f>
        <v>#DIV/0!</v>
      </c>
      <c r="D265" s="2" t="e">
        <f t="shared" si="57"/>
        <v>#DIV/0!</v>
      </c>
      <c r="E265" s="34"/>
      <c r="F265" s="2"/>
      <c r="G265" s="2"/>
      <c r="H265" s="2"/>
      <c r="I265" s="2"/>
    </row>
    <row r="266" spans="1:9" x14ac:dyDescent="0.2">
      <c r="A266" s="2">
        <f t="shared" si="58"/>
        <v>26.200000000000102</v>
      </c>
      <c r="B266" s="2">
        <f>'Vazão Canal'!$G$10</f>
        <v>0</v>
      </c>
      <c r="C266" s="2" t="e">
        <f>((1/$C$2)*($E$2^0.5)*(((A266*B266))/(A266+2*B266))^(2/3))-'Vazão Canal'!$I$19</f>
        <v>#DIV/0!</v>
      </c>
      <c r="D266" s="2" t="e">
        <f t="shared" si="57"/>
        <v>#DIV/0!</v>
      </c>
      <c r="E266" s="34"/>
      <c r="F266" s="2"/>
      <c r="G266" s="2"/>
      <c r="H266" s="2"/>
      <c r="I266" s="2"/>
    </row>
    <row r="267" spans="1:9" x14ac:dyDescent="0.2">
      <c r="A267" s="2">
        <f t="shared" si="58"/>
        <v>26.300000000000104</v>
      </c>
      <c r="B267" s="2">
        <f>'Vazão Canal'!$G$10</f>
        <v>0</v>
      </c>
      <c r="C267" s="2" t="e">
        <f>((1/$C$2)*($E$2^0.5)*(((A267*B267))/(A267+2*B267))^(2/3))-'Vazão Canal'!$I$19</f>
        <v>#DIV/0!</v>
      </c>
      <c r="D267" s="2" t="e">
        <f t="shared" si="57"/>
        <v>#DIV/0!</v>
      </c>
      <c r="E267" s="34"/>
      <c r="F267" s="2"/>
      <c r="G267" s="2"/>
      <c r="H267" s="2"/>
      <c r="I267" s="2"/>
    </row>
    <row r="268" spans="1:9" x14ac:dyDescent="0.2">
      <c r="A268" s="2">
        <f t="shared" si="58"/>
        <v>26.400000000000105</v>
      </c>
      <c r="B268" s="2">
        <f>'Vazão Canal'!$G$10</f>
        <v>0</v>
      </c>
      <c r="C268" s="2" t="e">
        <f>((1/$C$2)*($E$2^0.5)*(((A268*B268))/(A268+2*B268))^(2/3))-'Vazão Canal'!$I$19</f>
        <v>#DIV/0!</v>
      </c>
      <c r="D268" s="2" t="e">
        <f t="shared" si="57"/>
        <v>#DIV/0!</v>
      </c>
      <c r="E268" s="34"/>
      <c r="F268" s="2"/>
      <c r="G268" s="2"/>
      <c r="H268" s="2"/>
      <c r="I268" s="2"/>
    </row>
    <row r="269" spans="1:9" x14ac:dyDescent="0.2">
      <c r="A269" s="2">
        <f t="shared" si="58"/>
        <v>26.500000000000107</v>
      </c>
      <c r="B269" s="2">
        <f>'Vazão Canal'!$G$10</f>
        <v>0</v>
      </c>
      <c r="C269" s="2" t="e">
        <f>((1/$C$2)*($E$2^0.5)*(((A269*B269))/(A269+2*B269))^(2/3))-'Vazão Canal'!$I$19</f>
        <v>#DIV/0!</v>
      </c>
      <c r="D269" s="2" t="e">
        <f t="shared" si="57"/>
        <v>#DIV/0!</v>
      </c>
      <c r="E269" s="34"/>
      <c r="F269" s="2"/>
      <c r="G269" s="2"/>
      <c r="H269" s="2"/>
      <c r="I269" s="2"/>
    </row>
    <row r="270" spans="1:9" x14ac:dyDescent="0.2">
      <c r="A270" s="2">
        <f t="shared" si="58"/>
        <v>26.600000000000108</v>
      </c>
      <c r="B270" s="2">
        <f>'Vazão Canal'!$G$10</f>
        <v>0</v>
      </c>
      <c r="C270" s="2" t="e">
        <f>((1/$C$2)*($E$2^0.5)*(((A270*B270))/(A270+2*B270))^(2/3))-'Vazão Canal'!$I$19</f>
        <v>#DIV/0!</v>
      </c>
      <c r="D270" s="2" t="e">
        <f t="shared" si="57"/>
        <v>#DIV/0!</v>
      </c>
      <c r="E270" s="34"/>
      <c r="F270" s="2"/>
      <c r="G270" s="2"/>
      <c r="H270" s="2"/>
      <c r="I270" s="2"/>
    </row>
    <row r="271" spans="1:9" x14ac:dyDescent="0.2">
      <c r="A271" s="2">
        <f t="shared" si="58"/>
        <v>26.700000000000109</v>
      </c>
      <c r="B271" s="2">
        <f>'Vazão Canal'!$G$10</f>
        <v>0</v>
      </c>
      <c r="C271" s="2" t="e">
        <f>((1/$C$2)*($E$2^0.5)*(((A271*B271))/(A271+2*B271))^(2/3))-'Vazão Canal'!$I$19</f>
        <v>#DIV/0!</v>
      </c>
      <c r="D271" s="2" t="e">
        <f t="shared" si="57"/>
        <v>#DIV/0!</v>
      </c>
      <c r="E271" s="34"/>
      <c r="F271" s="2"/>
      <c r="G271" s="2"/>
      <c r="H271" s="2"/>
      <c r="I271" s="2"/>
    </row>
    <row r="272" spans="1:9" x14ac:dyDescent="0.2">
      <c r="A272" s="2">
        <f t="shared" si="58"/>
        <v>26.800000000000111</v>
      </c>
      <c r="B272" s="2">
        <f>'Vazão Canal'!$G$10</f>
        <v>0</v>
      </c>
      <c r="C272" s="2" t="e">
        <f>((1/$C$2)*($E$2^0.5)*(((A272*B272))/(A272+2*B272))^(2/3))-'Vazão Canal'!$I$19</f>
        <v>#DIV/0!</v>
      </c>
      <c r="D272" s="2" t="e">
        <f t="shared" si="57"/>
        <v>#DIV/0!</v>
      </c>
      <c r="E272" s="34"/>
      <c r="F272" s="2"/>
      <c r="G272" s="2"/>
      <c r="H272" s="2"/>
      <c r="I272" s="2"/>
    </row>
    <row r="273" spans="1:9" x14ac:dyDescent="0.2">
      <c r="A273" s="2">
        <f t="shared" si="58"/>
        <v>26.900000000000112</v>
      </c>
      <c r="B273" s="2">
        <f>'Vazão Canal'!$G$10</f>
        <v>0</v>
      </c>
      <c r="C273" s="2" t="e">
        <f>((1/$C$2)*($E$2^0.5)*(((A273*B273))/(A273+2*B273))^(2/3))-'Vazão Canal'!$I$19</f>
        <v>#DIV/0!</v>
      </c>
      <c r="D273" s="2" t="e">
        <f t="shared" si="57"/>
        <v>#DIV/0!</v>
      </c>
      <c r="E273" s="34"/>
      <c r="F273" s="2"/>
      <c r="G273" s="2"/>
      <c r="H273" s="2"/>
      <c r="I273" s="2"/>
    </row>
    <row r="274" spans="1:9" x14ac:dyDescent="0.2">
      <c r="A274" s="2">
        <f t="shared" si="58"/>
        <v>27.000000000000114</v>
      </c>
      <c r="B274" s="2">
        <f>'Vazão Canal'!$G$10</f>
        <v>0</v>
      </c>
      <c r="C274" s="2" t="e">
        <f>((1/$C$2)*($E$2^0.5)*(((A274*B274))/(A274+2*B274))^(2/3))-'Vazão Canal'!$I$19</f>
        <v>#DIV/0!</v>
      </c>
      <c r="D274" s="2" t="e">
        <f t="shared" si="57"/>
        <v>#DIV/0!</v>
      </c>
      <c r="E274" s="34"/>
      <c r="F274" s="2"/>
      <c r="G274" s="2"/>
      <c r="H274" s="2"/>
      <c r="I274" s="2"/>
    </row>
    <row r="275" spans="1:9" x14ac:dyDescent="0.2">
      <c r="A275" s="2">
        <f t="shared" si="58"/>
        <v>27.100000000000115</v>
      </c>
      <c r="B275" s="2">
        <f>'Vazão Canal'!$G$10</f>
        <v>0</v>
      </c>
      <c r="C275" s="2" t="e">
        <f>((1/$C$2)*($E$2^0.5)*(((A275*B275))/(A275+2*B275))^(2/3))-'Vazão Canal'!$I$19</f>
        <v>#DIV/0!</v>
      </c>
      <c r="D275" s="2" t="e">
        <f t="shared" si="57"/>
        <v>#DIV/0!</v>
      </c>
      <c r="E275" s="34"/>
      <c r="F275" s="2"/>
      <c r="G275" s="2"/>
      <c r="H275" s="2"/>
      <c r="I275" s="2"/>
    </row>
    <row r="276" spans="1:9" x14ac:dyDescent="0.2">
      <c r="A276" s="2">
        <f t="shared" si="58"/>
        <v>27.200000000000117</v>
      </c>
      <c r="B276" s="2">
        <f>'Vazão Canal'!$G$10</f>
        <v>0</v>
      </c>
      <c r="C276" s="2" t="e">
        <f>((1/$C$2)*($E$2^0.5)*(((A276*B276))/(A276+2*B276))^(2/3))-'Vazão Canal'!$I$19</f>
        <v>#DIV/0!</v>
      </c>
      <c r="D276" s="2" t="e">
        <f t="shared" si="57"/>
        <v>#DIV/0!</v>
      </c>
      <c r="E276" s="34"/>
      <c r="F276" s="2"/>
      <c r="G276" s="2"/>
      <c r="H276" s="2"/>
      <c r="I276" s="2"/>
    </row>
    <row r="277" spans="1:9" x14ac:dyDescent="0.2">
      <c r="A277" s="2">
        <f t="shared" si="58"/>
        <v>27.300000000000118</v>
      </c>
      <c r="B277" s="2">
        <f>'Vazão Canal'!$G$10</f>
        <v>0</v>
      </c>
      <c r="C277" s="2" t="e">
        <f>((1/$C$2)*($E$2^0.5)*(((A277*B277))/(A277+2*B277))^(2/3))-'Vazão Canal'!$I$19</f>
        <v>#DIV/0!</v>
      </c>
      <c r="D277" s="2" t="e">
        <f t="shared" si="57"/>
        <v>#DIV/0!</v>
      </c>
      <c r="E277" s="34"/>
      <c r="F277" s="2"/>
      <c r="G277" s="2"/>
      <c r="H277" s="2"/>
      <c r="I277" s="2"/>
    </row>
    <row r="278" spans="1:9" x14ac:dyDescent="0.2">
      <c r="A278" s="2">
        <f t="shared" si="58"/>
        <v>27.400000000000119</v>
      </c>
      <c r="B278" s="2">
        <f>'Vazão Canal'!$G$10</f>
        <v>0</v>
      </c>
      <c r="C278" s="2" t="e">
        <f>((1/$C$2)*($E$2^0.5)*(((A278*B278))/(A278+2*B278))^(2/3))-'Vazão Canal'!$I$19</f>
        <v>#DIV/0!</v>
      </c>
      <c r="D278" s="2" t="e">
        <f t="shared" ref="D278:D293" si="59">ABS(C278)</f>
        <v>#DIV/0!</v>
      </c>
      <c r="E278" s="34"/>
      <c r="F278" s="2"/>
      <c r="G278" s="2"/>
      <c r="H278" s="2"/>
      <c r="I278" s="2"/>
    </row>
    <row r="279" spans="1:9" x14ac:dyDescent="0.2">
      <c r="A279" s="2">
        <f t="shared" ref="A279:A294" si="60">A278+0.1</f>
        <v>27.500000000000121</v>
      </c>
      <c r="B279" s="2">
        <f>'Vazão Canal'!$G$10</f>
        <v>0</v>
      </c>
      <c r="C279" s="2" t="e">
        <f>((1/$C$2)*($E$2^0.5)*(((A279*B279))/(A279+2*B279))^(2/3))-'Vazão Canal'!$I$19</f>
        <v>#DIV/0!</v>
      </c>
      <c r="D279" s="2" t="e">
        <f t="shared" si="59"/>
        <v>#DIV/0!</v>
      </c>
      <c r="E279" s="34"/>
      <c r="F279" s="2"/>
      <c r="G279" s="2"/>
      <c r="H279" s="2"/>
      <c r="I279" s="2"/>
    </row>
    <row r="280" spans="1:9" x14ac:dyDescent="0.2">
      <c r="A280" s="2">
        <f t="shared" si="60"/>
        <v>27.600000000000122</v>
      </c>
      <c r="B280" s="2">
        <f>'Vazão Canal'!$G$10</f>
        <v>0</v>
      </c>
      <c r="C280" s="2" t="e">
        <f>((1/$C$2)*($E$2^0.5)*(((A280*B280))/(A280+2*B280))^(2/3))-'Vazão Canal'!$I$19</f>
        <v>#DIV/0!</v>
      </c>
      <c r="D280" s="2" t="e">
        <f t="shared" si="59"/>
        <v>#DIV/0!</v>
      </c>
      <c r="E280" s="34"/>
      <c r="F280" s="2"/>
      <c r="G280" s="2"/>
      <c r="H280" s="2"/>
      <c r="I280" s="2"/>
    </row>
    <row r="281" spans="1:9" x14ac:dyDescent="0.2">
      <c r="A281" s="2">
        <f t="shared" si="60"/>
        <v>27.700000000000124</v>
      </c>
      <c r="B281" s="2">
        <f>'Vazão Canal'!$G$10</f>
        <v>0</v>
      </c>
      <c r="C281" s="2" t="e">
        <f>((1/$C$2)*($E$2^0.5)*(((A281*B281))/(A281+2*B281))^(2/3))-'Vazão Canal'!$I$19</f>
        <v>#DIV/0!</v>
      </c>
      <c r="D281" s="2" t="e">
        <f t="shared" si="59"/>
        <v>#DIV/0!</v>
      </c>
      <c r="E281" s="34"/>
      <c r="F281" s="2"/>
      <c r="G281" s="2"/>
      <c r="H281" s="2"/>
      <c r="I281" s="2"/>
    </row>
    <row r="282" spans="1:9" x14ac:dyDescent="0.2">
      <c r="A282" s="2">
        <f t="shared" si="60"/>
        <v>27.800000000000125</v>
      </c>
      <c r="B282" s="2">
        <f>'Vazão Canal'!$G$10</f>
        <v>0</v>
      </c>
      <c r="C282" s="2" t="e">
        <f>((1/$C$2)*($E$2^0.5)*(((A282*B282))/(A282+2*B282))^(2/3))-'Vazão Canal'!$I$19</f>
        <v>#DIV/0!</v>
      </c>
      <c r="D282" s="2" t="e">
        <f t="shared" si="59"/>
        <v>#DIV/0!</v>
      </c>
      <c r="E282" s="34"/>
      <c r="F282" s="2"/>
      <c r="G282" s="2"/>
      <c r="H282" s="2"/>
      <c r="I282" s="2"/>
    </row>
    <row r="283" spans="1:9" x14ac:dyDescent="0.2">
      <c r="A283" s="2">
        <f t="shared" si="60"/>
        <v>27.900000000000126</v>
      </c>
      <c r="B283" s="2">
        <f>'Vazão Canal'!$G$10</f>
        <v>0</v>
      </c>
      <c r="C283" s="2" t="e">
        <f>((1/$C$2)*($E$2^0.5)*(((A283*B283))/(A283+2*B283))^(2/3))-'Vazão Canal'!$I$19</f>
        <v>#DIV/0!</v>
      </c>
      <c r="D283" s="2" t="e">
        <f t="shared" si="59"/>
        <v>#DIV/0!</v>
      </c>
      <c r="E283" s="34"/>
      <c r="F283" s="2"/>
      <c r="G283" s="2"/>
      <c r="H283" s="2"/>
      <c r="I283" s="2"/>
    </row>
    <row r="284" spans="1:9" x14ac:dyDescent="0.2">
      <c r="A284" s="2">
        <f t="shared" si="60"/>
        <v>28.000000000000128</v>
      </c>
      <c r="B284" s="2">
        <f>'Vazão Canal'!$G$10</f>
        <v>0</v>
      </c>
      <c r="C284" s="2" t="e">
        <f>((1/$C$2)*($E$2^0.5)*(((A284*B284))/(A284+2*B284))^(2/3))-'Vazão Canal'!$I$19</f>
        <v>#DIV/0!</v>
      </c>
      <c r="D284" s="2" t="e">
        <f t="shared" si="59"/>
        <v>#DIV/0!</v>
      </c>
      <c r="E284" s="34"/>
      <c r="F284" s="2"/>
      <c r="G284" s="2"/>
      <c r="H284" s="2"/>
      <c r="I284" s="2"/>
    </row>
    <row r="285" spans="1:9" x14ac:dyDescent="0.2">
      <c r="A285" s="2">
        <f t="shared" si="60"/>
        <v>28.100000000000129</v>
      </c>
      <c r="B285" s="2">
        <f>'Vazão Canal'!$G$10</f>
        <v>0</v>
      </c>
      <c r="C285" s="2" t="e">
        <f>((1/$C$2)*($E$2^0.5)*(((A285*B285))/(A285+2*B285))^(2/3))-'Vazão Canal'!$I$19</f>
        <v>#DIV/0!</v>
      </c>
      <c r="D285" s="2" t="e">
        <f t="shared" si="59"/>
        <v>#DIV/0!</v>
      </c>
      <c r="E285" s="34"/>
      <c r="F285" s="2"/>
      <c r="G285" s="2"/>
      <c r="H285" s="2"/>
      <c r="I285" s="2"/>
    </row>
    <row r="286" spans="1:9" x14ac:dyDescent="0.2">
      <c r="A286" s="2">
        <f t="shared" si="60"/>
        <v>28.200000000000131</v>
      </c>
      <c r="B286" s="2">
        <f>'Vazão Canal'!$G$10</f>
        <v>0</v>
      </c>
      <c r="C286" s="2" t="e">
        <f>((1/$C$2)*($E$2^0.5)*(((A286*B286))/(A286+2*B286))^(2/3))-'Vazão Canal'!$I$19</f>
        <v>#DIV/0!</v>
      </c>
      <c r="D286" s="2" t="e">
        <f t="shared" si="59"/>
        <v>#DIV/0!</v>
      </c>
      <c r="E286" s="34"/>
      <c r="F286" s="2"/>
      <c r="G286" s="2"/>
      <c r="H286" s="2"/>
      <c r="I286" s="2"/>
    </row>
    <row r="287" spans="1:9" x14ac:dyDescent="0.2">
      <c r="A287" s="2">
        <f t="shared" si="60"/>
        <v>28.300000000000132</v>
      </c>
      <c r="B287" s="2">
        <f>'Vazão Canal'!$G$10</f>
        <v>0</v>
      </c>
      <c r="C287" s="2" t="e">
        <f>((1/$C$2)*($E$2^0.5)*(((A287*B287))/(A287+2*B287))^(2/3))-'Vazão Canal'!$I$19</f>
        <v>#DIV/0!</v>
      </c>
      <c r="D287" s="2" t="e">
        <f t="shared" si="59"/>
        <v>#DIV/0!</v>
      </c>
      <c r="E287" s="34"/>
      <c r="F287" s="2"/>
      <c r="G287" s="2"/>
      <c r="H287" s="2"/>
      <c r="I287" s="2"/>
    </row>
    <row r="288" spans="1:9" x14ac:dyDescent="0.2">
      <c r="A288" s="2">
        <f t="shared" si="60"/>
        <v>28.400000000000134</v>
      </c>
      <c r="B288" s="2">
        <f>'Vazão Canal'!$G$10</f>
        <v>0</v>
      </c>
      <c r="C288" s="2" t="e">
        <f>((1/$C$2)*($E$2^0.5)*(((A288*B288))/(A288+2*B288))^(2/3))-'Vazão Canal'!$I$19</f>
        <v>#DIV/0!</v>
      </c>
      <c r="D288" s="2" t="e">
        <f t="shared" si="59"/>
        <v>#DIV/0!</v>
      </c>
      <c r="E288" s="34"/>
      <c r="F288" s="2"/>
      <c r="G288" s="2"/>
      <c r="H288" s="2"/>
      <c r="I288" s="2"/>
    </row>
    <row r="289" spans="1:9" x14ac:dyDescent="0.2">
      <c r="A289" s="2">
        <f t="shared" si="60"/>
        <v>28.500000000000135</v>
      </c>
      <c r="B289" s="2">
        <f>'Vazão Canal'!$G$10</f>
        <v>0</v>
      </c>
      <c r="C289" s="2" t="e">
        <f>((1/$C$2)*($E$2^0.5)*(((A289*B289))/(A289+2*B289))^(2/3))-'Vazão Canal'!$I$19</f>
        <v>#DIV/0!</v>
      </c>
      <c r="D289" s="2" t="e">
        <f t="shared" si="59"/>
        <v>#DIV/0!</v>
      </c>
      <c r="E289" s="34"/>
      <c r="F289" s="2"/>
      <c r="G289" s="2"/>
      <c r="H289" s="2"/>
      <c r="I289" s="2"/>
    </row>
    <row r="290" spans="1:9" x14ac:dyDescent="0.2">
      <c r="A290" s="2">
        <f t="shared" si="60"/>
        <v>28.600000000000136</v>
      </c>
      <c r="B290" s="2">
        <f>'Vazão Canal'!$G$10</f>
        <v>0</v>
      </c>
      <c r="C290" s="2" t="e">
        <f>((1/$C$2)*($E$2^0.5)*(((A290*B290))/(A290+2*B290))^(2/3))-'Vazão Canal'!$I$19</f>
        <v>#DIV/0!</v>
      </c>
      <c r="D290" s="2" t="e">
        <f t="shared" si="59"/>
        <v>#DIV/0!</v>
      </c>
      <c r="E290" s="34"/>
      <c r="F290" s="2"/>
      <c r="G290" s="2"/>
      <c r="H290" s="2"/>
      <c r="I290" s="2"/>
    </row>
    <row r="291" spans="1:9" x14ac:dyDescent="0.2">
      <c r="A291" s="2">
        <f t="shared" si="60"/>
        <v>28.700000000000138</v>
      </c>
      <c r="B291" s="2">
        <f>'Vazão Canal'!$G$10</f>
        <v>0</v>
      </c>
      <c r="C291" s="2" t="e">
        <f>((1/$C$2)*($E$2^0.5)*(((A291*B291))/(A291+2*B291))^(2/3))-'Vazão Canal'!$I$19</f>
        <v>#DIV/0!</v>
      </c>
      <c r="D291" s="2" t="e">
        <f t="shared" si="59"/>
        <v>#DIV/0!</v>
      </c>
      <c r="E291" s="34"/>
      <c r="F291" s="2"/>
      <c r="G291" s="2"/>
      <c r="H291" s="2"/>
      <c r="I291" s="2"/>
    </row>
    <row r="292" spans="1:9" x14ac:dyDescent="0.2">
      <c r="A292" s="2">
        <f t="shared" si="60"/>
        <v>28.800000000000139</v>
      </c>
      <c r="B292" s="2">
        <f>'Vazão Canal'!$G$10</f>
        <v>0</v>
      </c>
      <c r="C292" s="2" t="e">
        <f>((1/$C$2)*($E$2^0.5)*(((A292*B292))/(A292+2*B292))^(2/3))-'Vazão Canal'!$I$19</f>
        <v>#DIV/0!</v>
      </c>
      <c r="D292" s="2" t="e">
        <f t="shared" si="59"/>
        <v>#DIV/0!</v>
      </c>
      <c r="E292" s="34"/>
      <c r="F292" s="2"/>
      <c r="G292" s="2"/>
      <c r="H292" s="2"/>
      <c r="I292" s="2"/>
    </row>
    <row r="293" spans="1:9" x14ac:dyDescent="0.2">
      <c r="A293" s="2">
        <f t="shared" si="60"/>
        <v>28.900000000000141</v>
      </c>
      <c r="B293" s="2">
        <f>'Vazão Canal'!$G$10</f>
        <v>0</v>
      </c>
      <c r="C293" s="2" t="e">
        <f>((1/$C$2)*($E$2^0.5)*(((A293*B293))/(A293+2*B293))^(2/3))-'Vazão Canal'!$I$19</f>
        <v>#DIV/0!</v>
      </c>
      <c r="D293" s="2" t="e">
        <f t="shared" si="59"/>
        <v>#DIV/0!</v>
      </c>
      <c r="E293" s="34"/>
      <c r="F293" s="2"/>
      <c r="G293" s="2"/>
      <c r="H293" s="2"/>
      <c r="I293" s="2"/>
    </row>
    <row r="294" spans="1:9" x14ac:dyDescent="0.2">
      <c r="A294" s="2">
        <f t="shared" si="60"/>
        <v>29.000000000000142</v>
      </c>
      <c r="B294" s="2">
        <f>'Vazão Canal'!$G$10</f>
        <v>0</v>
      </c>
      <c r="C294" s="2" t="e">
        <f>((1/$C$2)*($E$2^0.5)*(((A294*B294))/(A294+2*B294))^(2/3))-'Vazão Canal'!$I$19</f>
        <v>#DIV/0!</v>
      </c>
      <c r="D294" s="2" t="e">
        <f t="shared" ref="D294:D309" si="61">ABS(C294)</f>
        <v>#DIV/0!</v>
      </c>
      <c r="E294" s="34"/>
      <c r="F294" s="2"/>
      <c r="G294" s="2"/>
      <c r="H294" s="2"/>
      <c r="I294" s="2"/>
    </row>
    <row r="295" spans="1:9" x14ac:dyDescent="0.2">
      <c r="A295" s="2">
        <f t="shared" ref="A295:A310" si="62">A294+0.1</f>
        <v>29.100000000000144</v>
      </c>
      <c r="B295" s="2">
        <f>'Vazão Canal'!$G$10</f>
        <v>0</v>
      </c>
      <c r="C295" s="2" t="e">
        <f>((1/$C$2)*($E$2^0.5)*(((A295*B295))/(A295+2*B295))^(2/3))-'Vazão Canal'!$I$19</f>
        <v>#DIV/0!</v>
      </c>
      <c r="D295" s="2" t="e">
        <f t="shared" si="61"/>
        <v>#DIV/0!</v>
      </c>
      <c r="E295" s="34"/>
      <c r="F295" s="2"/>
      <c r="G295" s="2"/>
      <c r="H295" s="2"/>
      <c r="I295" s="2"/>
    </row>
    <row r="296" spans="1:9" x14ac:dyDescent="0.2">
      <c r="A296" s="2">
        <f t="shared" si="62"/>
        <v>29.200000000000145</v>
      </c>
      <c r="B296" s="2">
        <f>'Vazão Canal'!$G$10</f>
        <v>0</v>
      </c>
      <c r="C296" s="2" t="e">
        <f>((1/$C$2)*($E$2^0.5)*(((A296*B296))/(A296+2*B296))^(2/3))-'Vazão Canal'!$I$19</f>
        <v>#DIV/0!</v>
      </c>
      <c r="D296" s="2" t="e">
        <f t="shared" si="61"/>
        <v>#DIV/0!</v>
      </c>
      <c r="E296" s="34"/>
      <c r="F296" s="2"/>
      <c r="G296" s="2"/>
      <c r="H296" s="2"/>
      <c r="I296" s="2"/>
    </row>
    <row r="297" spans="1:9" x14ac:dyDescent="0.2">
      <c r="A297" s="2">
        <f t="shared" si="62"/>
        <v>29.300000000000146</v>
      </c>
      <c r="B297" s="2">
        <f>'Vazão Canal'!$G$10</f>
        <v>0</v>
      </c>
      <c r="C297" s="2" t="e">
        <f>((1/$C$2)*($E$2^0.5)*(((A297*B297))/(A297+2*B297))^(2/3))-'Vazão Canal'!$I$19</f>
        <v>#DIV/0!</v>
      </c>
      <c r="D297" s="2" t="e">
        <f t="shared" si="61"/>
        <v>#DIV/0!</v>
      </c>
      <c r="E297" s="34"/>
      <c r="F297" s="2"/>
      <c r="G297" s="2"/>
      <c r="H297" s="2"/>
      <c r="I297" s="2"/>
    </row>
    <row r="298" spans="1:9" x14ac:dyDescent="0.2">
      <c r="A298" s="2">
        <f t="shared" si="62"/>
        <v>29.400000000000148</v>
      </c>
      <c r="B298" s="2">
        <f>'Vazão Canal'!$G$10</f>
        <v>0</v>
      </c>
      <c r="C298" s="2" t="e">
        <f>((1/$C$2)*($E$2^0.5)*(((A298*B298))/(A298+2*B298))^(2/3))-'Vazão Canal'!$I$19</f>
        <v>#DIV/0!</v>
      </c>
      <c r="D298" s="2" t="e">
        <f t="shared" si="61"/>
        <v>#DIV/0!</v>
      </c>
      <c r="E298" s="34"/>
      <c r="F298" s="2"/>
      <c r="G298" s="2"/>
      <c r="H298" s="2"/>
      <c r="I298" s="2"/>
    </row>
    <row r="299" spans="1:9" x14ac:dyDescent="0.2">
      <c r="A299" s="2">
        <f t="shared" si="62"/>
        <v>29.500000000000149</v>
      </c>
      <c r="B299" s="2">
        <f>'Vazão Canal'!$G$10</f>
        <v>0</v>
      </c>
      <c r="C299" s="2" t="e">
        <f>((1/$C$2)*($E$2^0.5)*(((A299*B299))/(A299+2*B299))^(2/3))-'Vazão Canal'!$I$19</f>
        <v>#DIV/0!</v>
      </c>
      <c r="D299" s="2" t="e">
        <f t="shared" si="61"/>
        <v>#DIV/0!</v>
      </c>
      <c r="E299" s="34"/>
      <c r="F299" s="2"/>
      <c r="G299" s="2"/>
      <c r="H299" s="2"/>
      <c r="I299" s="2"/>
    </row>
    <row r="300" spans="1:9" x14ac:dyDescent="0.2">
      <c r="A300" s="2">
        <f t="shared" si="62"/>
        <v>29.600000000000151</v>
      </c>
      <c r="B300" s="2">
        <f>'Vazão Canal'!$G$10</f>
        <v>0</v>
      </c>
      <c r="C300" s="2" t="e">
        <f>((1/$C$2)*($E$2^0.5)*(((A300*B300))/(A300+2*B300))^(2/3))-'Vazão Canal'!$I$19</f>
        <v>#DIV/0!</v>
      </c>
      <c r="D300" s="2" t="e">
        <f t="shared" si="61"/>
        <v>#DIV/0!</v>
      </c>
      <c r="E300" s="34"/>
      <c r="F300" s="2"/>
      <c r="G300" s="2"/>
      <c r="H300" s="2"/>
      <c r="I300" s="2"/>
    </row>
    <row r="301" spans="1:9" x14ac:dyDescent="0.2">
      <c r="A301" s="2">
        <f t="shared" si="62"/>
        <v>29.700000000000152</v>
      </c>
      <c r="B301" s="2">
        <f>'Vazão Canal'!$G$10</f>
        <v>0</v>
      </c>
      <c r="C301" s="2" t="e">
        <f>((1/$C$2)*($E$2^0.5)*(((A301*B301))/(A301+2*B301))^(2/3))-'Vazão Canal'!$I$19</f>
        <v>#DIV/0!</v>
      </c>
      <c r="D301" s="2" t="e">
        <f t="shared" si="61"/>
        <v>#DIV/0!</v>
      </c>
      <c r="E301" s="34"/>
      <c r="F301" s="2"/>
      <c r="G301" s="2"/>
      <c r="H301" s="2"/>
      <c r="I301" s="2"/>
    </row>
    <row r="302" spans="1:9" x14ac:dyDescent="0.2">
      <c r="A302" s="2">
        <f t="shared" si="62"/>
        <v>29.800000000000153</v>
      </c>
      <c r="B302" s="2">
        <f>'Vazão Canal'!$G$10</f>
        <v>0</v>
      </c>
      <c r="C302" s="2" t="e">
        <f>((1/$C$2)*($E$2^0.5)*(((A302*B302))/(A302+2*B302))^(2/3))-'Vazão Canal'!$I$19</f>
        <v>#DIV/0!</v>
      </c>
      <c r="D302" s="2" t="e">
        <f t="shared" si="61"/>
        <v>#DIV/0!</v>
      </c>
      <c r="E302" s="34"/>
      <c r="F302" s="2"/>
      <c r="G302" s="2"/>
      <c r="H302" s="2"/>
      <c r="I302" s="2"/>
    </row>
    <row r="303" spans="1:9" x14ac:dyDescent="0.2">
      <c r="A303" s="2">
        <f t="shared" si="62"/>
        <v>29.900000000000155</v>
      </c>
      <c r="B303" s="2">
        <f>'Vazão Canal'!$G$10</f>
        <v>0</v>
      </c>
      <c r="C303" s="2" t="e">
        <f>((1/$C$2)*($E$2^0.5)*(((A303*B303))/(A303+2*B303))^(2/3))-'Vazão Canal'!$I$19</f>
        <v>#DIV/0!</v>
      </c>
      <c r="D303" s="2" t="e">
        <f t="shared" si="61"/>
        <v>#DIV/0!</v>
      </c>
      <c r="E303" s="34"/>
      <c r="F303" s="2"/>
      <c r="G303" s="2"/>
      <c r="H303" s="2"/>
      <c r="I303" s="2"/>
    </row>
    <row r="304" spans="1:9" x14ac:dyDescent="0.2">
      <c r="A304" s="2">
        <f t="shared" si="62"/>
        <v>30.000000000000156</v>
      </c>
      <c r="B304" s="2">
        <f>'Vazão Canal'!$G$10</f>
        <v>0</v>
      </c>
      <c r="C304" s="2" t="e">
        <f>((1/$C$2)*($E$2^0.5)*(((A304*B304))/(A304+2*B304))^(2/3))-'Vazão Canal'!$I$19</f>
        <v>#DIV/0!</v>
      </c>
      <c r="D304" s="2" t="e">
        <f t="shared" si="61"/>
        <v>#DIV/0!</v>
      </c>
      <c r="E304" s="34"/>
      <c r="F304" s="2"/>
      <c r="G304" s="2"/>
      <c r="H304" s="2"/>
      <c r="I304" s="2"/>
    </row>
    <row r="305" spans="1:9" x14ac:dyDescent="0.2">
      <c r="A305" s="2">
        <f t="shared" si="62"/>
        <v>30.100000000000158</v>
      </c>
      <c r="B305" s="2">
        <f>'Vazão Canal'!$G$10</f>
        <v>0</v>
      </c>
      <c r="C305" s="2" t="e">
        <f>((1/$C$2)*($E$2^0.5)*(((A305*B305))/(A305+2*B305))^(2/3))-'Vazão Canal'!$I$19</f>
        <v>#DIV/0!</v>
      </c>
      <c r="D305" s="2" t="e">
        <f t="shared" si="61"/>
        <v>#DIV/0!</v>
      </c>
      <c r="E305" s="34"/>
      <c r="F305" s="2"/>
      <c r="G305" s="2"/>
      <c r="H305" s="2"/>
      <c r="I305" s="2"/>
    </row>
    <row r="306" spans="1:9" x14ac:dyDescent="0.2">
      <c r="A306" s="2">
        <f t="shared" si="62"/>
        <v>30.200000000000159</v>
      </c>
      <c r="B306" s="2">
        <f>'Vazão Canal'!$G$10</f>
        <v>0</v>
      </c>
      <c r="C306" s="2" t="e">
        <f>((1/$C$2)*($E$2^0.5)*(((A306*B306))/(A306+2*B306))^(2/3))-'Vazão Canal'!$I$19</f>
        <v>#DIV/0!</v>
      </c>
      <c r="D306" s="2" t="e">
        <f t="shared" si="61"/>
        <v>#DIV/0!</v>
      </c>
      <c r="E306" s="34"/>
      <c r="F306" s="2"/>
      <c r="G306" s="2"/>
      <c r="H306" s="2"/>
      <c r="I306" s="2"/>
    </row>
    <row r="307" spans="1:9" x14ac:dyDescent="0.2">
      <c r="A307" s="2">
        <f t="shared" si="62"/>
        <v>30.300000000000161</v>
      </c>
      <c r="B307" s="2">
        <f>'Vazão Canal'!$G$10</f>
        <v>0</v>
      </c>
      <c r="C307" s="2" t="e">
        <f>((1/$C$2)*($E$2^0.5)*(((A307*B307))/(A307+2*B307))^(2/3))-'Vazão Canal'!$I$19</f>
        <v>#DIV/0!</v>
      </c>
      <c r="D307" s="2" t="e">
        <f t="shared" si="61"/>
        <v>#DIV/0!</v>
      </c>
      <c r="E307" s="34"/>
      <c r="F307" s="2"/>
      <c r="G307" s="2"/>
      <c r="H307" s="2"/>
      <c r="I307" s="2"/>
    </row>
    <row r="308" spans="1:9" x14ac:dyDescent="0.2">
      <c r="A308" s="2">
        <f t="shared" si="62"/>
        <v>30.400000000000162</v>
      </c>
      <c r="B308" s="2">
        <f>'Vazão Canal'!$G$10</f>
        <v>0</v>
      </c>
      <c r="C308" s="2" t="e">
        <f>((1/$C$2)*($E$2^0.5)*(((A308*B308))/(A308+2*B308))^(2/3))-'Vazão Canal'!$I$19</f>
        <v>#DIV/0!</v>
      </c>
      <c r="D308" s="2" t="e">
        <f t="shared" si="61"/>
        <v>#DIV/0!</v>
      </c>
      <c r="E308" s="34"/>
      <c r="F308" s="2"/>
      <c r="G308" s="2"/>
      <c r="H308" s="2"/>
      <c r="I308" s="2"/>
    </row>
    <row r="309" spans="1:9" x14ac:dyDescent="0.2">
      <c r="A309" s="2">
        <f t="shared" si="62"/>
        <v>30.500000000000163</v>
      </c>
      <c r="B309" s="2">
        <f>'Vazão Canal'!$G$10</f>
        <v>0</v>
      </c>
      <c r="C309" s="2" t="e">
        <f>((1/$C$2)*($E$2^0.5)*(((A309*B309))/(A309+2*B309))^(2/3))-'Vazão Canal'!$I$19</f>
        <v>#DIV/0!</v>
      </c>
      <c r="D309" s="2" t="e">
        <f t="shared" si="61"/>
        <v>#DIV/0!</v>
      </c>
      <c r="E309" s="34"/>
      <c r="F309" s="2"/>
      <c r="G309" s="2"/>
      <c r="H309" s="2"/>
      <c r="I309" s="2"/>
    </row>
    <row r="310" spans="1:9" x14ac:dyDescent="0.2">
      <c r="A310" s="2">
        <f t="shared" si="62"/>
        <v>30.600000000000165</v>
      </c>
      <c r="B310" s="2">
        <f>'Vazão Canal'!$G$10</f>
        <v>0</v>
      </c>
      <c r="C310" s="2" t="e">
        <f>((1/$C$2)*($E$2^0.5)*(((A310*B310))/(A310+2*B310))^(2/3))-'Vazão Canal'!$I$19</f>
        <v>#DIV/0!</v>
      </c>
      <c r="D310" s="2" t="e">
        <f t="shared" ref="D310:D325" si="63">ABS(C310)</f>
        <v>#DIV/0!</v>
      </c>
      <c r="E310" s="34"/>
      <c r="F310" s="2"/>
      <c r="G310" s="2"/>
      <c r="H310" s="2"/>
      <c r="I310" s="2"/>
    </row>
    <row r="311" spans="1:9" x14ac:dyDescent="0.2">
      <c r="A311" s="2">
        <f t="shared" ref="A311:A326" si="64">A310+0.1</f>
        <v>30.700000000000166</v>
      </c>
      <c r="B311" s="2">
        <f>'Vazão Canal'!$G$10</f>
        <v>0</v>
      </c>
      <c r="C311" s="2" t="e">
        <f>((1/$C$2)*($E$2^0.5)*(((A311*B311))/(A311+2*B311))^(2/3))-'Vazão Canal'!$I$19</f>
        <v>#DIV/0!</v>
      </c>
      <c r="D311" s="2" t="e">
        <f t="shared" si="63"/>
        <v>#DIV/0!</v>
      </c>
      <c r="E311" s="34"/>
      <c r="F311" s="2"/>
      <c r="G311" s="2"/>
      <c r="H311" s="2"/>
      <c r="I311" s="2"/>
    </row>
    <row r="312" spans="1:9" x14ac:dyDescent="0.2">
      <c r="A312" s="2">
        <f t="shared" si="64"/>
        <v>30.800000000000168</v>
      </c>
      <c r="B312" s="2">
        <f>'Vazão Canal'!$G$10</f>
        <v>0</v>
      </c>
      <c r="C312" s="2" t="e">
        <f>((1/$C$2)*($E$2^0.5)*(((A312*B312))/(A312+2*B312))^(2/3))-'Vazão Canal'!$I$19</f>
        <v>#DIV/0!</v>
      </c>
      <c r="D312" s="2" t="e">
        <f t="shared" si="63"/>
        <v>#DIV/0!</v>
      </c>
      <c r="E312" s="34"/>
      <c r="F312" s="2"/>
      <c r="G312" s="2"/>
      <c r="H312" s="2"/>
      <c r="I312" s="2"/>
    </row>
    <row r="313" spans="1:9" x14ac:dyDescent="0.2">
      <c r="A313" s="2">
        <f t="shared" si="64"/>
        <v>30.900000000000169</v>
      </c>
      <c r="B313" s="2">
        <f>'Vazão Canal'!$G$10</f>
        <v>0</v>
      </c>
      <c r="C313" s="2" t="e">
        <f>((1/$C$2)*($E$2^0.5)*(((A313*B313))/(A313+2*B313))^(2/3))-'Vazão Canal'!$I$19</f>
        <v>#DIV/0!</v>
      </c>
      <c r="D313" s="2" t="e">
        <f t="shared" si="63"/>
        <v>#DIV/0!</v>
      </c>
      <c r="E313" s="34"/>
      <c r="F313" s="2"/>
      <c r="G313" s="2"/>
      <c r="H313" s="2"/>
      <c r="I313" s="2"/>
    </row>
    <row r="314" spans="1:9" x14ac:dyDescent="0.2">
      <c r="A314" s="2">
        <f t="shared" si="64"/>
        <v>31.000000000000171</v>
      </c>
      <c r="B314" s="2">
        <f>'Vazão Canal'!$G$10</f>
        <v>0</v>
      </c>
      <c r="C314" s="2" t="e">
        <f>((1/$C$2)*($E$2^0.5)*(((A314*B314))/(A314+2*B314))^(2/3))-'Vazão Canal'!$I$19</f>
        <v>#DIV/0!</v>
      </c>
      <c r="D314" s="2" t="e">
        <f t="shared" si="63"/>
        <v>#DIV/0!</v>
      </c>
      <c r="E314" s="34"/>
      <c r="F314" s="2"/>
      <c r="G314" s="2"/>
      <c r="H314" s="2"/>
      <c r="I314" s="2"/>
    </row>
    <row r="315" spans="1:9" x14ac:dyDescent="0.2">
      <c r="A315" s="2">
        <f t="shared" si="64"/>
        <v>31.100000000000172</v>
      </c>
      <c r="B315" s="2">
        <f>'Vazão Canal'!$G$10</f>
        <v>0</v>
      </c>
      <c r="C315" s="2" t="e">
        <f>((1/$C$2)*($E$2^0.5)*(((A315*B315))/(A315+2*B315))^(2/3))-'Vazão Canal'!$I$19</f>
        <v>#DIV/0!</v>
      </c>
      <c r="D315" s="2" t="e">
        <f t="shared" si="63"/>
        <v>#DIV/0!</v>
      </c>
      <c r="E315" s="34"/>
      <c r="F315" s="2"/>
      <c r="G315" s="2"/>
      <c r="H315" s="2"/>
      <c r="I315" s="2"/>
    </row>
    <row r="316" spans="1:9" x14ac:dyDescent="0.2">
      <c r="A316" s="2">
        <f t="shared" si="64"/>
        <v>31.200000000000173</v>
      </c>
      <c r="B316" s="2">
        <f>'Vazão Canal'!$G$10</f>
        <v>0</v>
      </c>
      <c r="C316" s="2" t="e">
        <f>((1/$C$2)*($E$2^0.5)*(((A316*B316))/(A316+2*B316))^(2/3))-'Vazão Canal'!$I$19</f>
        <v>#DIV/0!</v>
      </c>
      <c r="D316" s="2" t="e">
        <f t="shared" si="63"/>
        <v>#DIV/0!</v>
      </c>
      <c r="E316" s="34"/>
      <c r="F316" s="2"/>
      <c r="G316" s="2"/>
      <c r="H316" s="2"/>
      <c r="I316" s="2"/>
    </row>
    <row r="317" spans="1:9" x14ac:dyDescent="0.2">
      <c r="A317" s="2">
        <f t="shared" si="64"/>
        <v>31.300000000000175</v>
      </c>
      <c r="B317" s="2">
        <f>'Vazão Canal'!$G$10</f>
        <v>0</v>
      </c>
      <c r="C317" s="2" t="e">
        <f>((1/$C$2)*($E$2^0.5)*(((A317*B317))/(A317+2*B317))^(2/3))-'Vazão Canal'!$I$19</f>
        <v>#DIV/0!</v>
      </c>
      <c r="D317" s="2" t="e">
        <f t="shared" si="63"/>
        <v>#DIV/0!</v>
      </c>
      <c r="E317" s="34"/>
      <c r="F317" s="2"/>
      <c r="G317" s="2"/>
      <c r="H317" s="2"/>
      <c r="I317" s="2"/>
    </row>
    <row r="318" spans="1:9" x14ac:dyDescent="0.2">
      <c r="A318" s="2">
        <f t="shared" si="64"/>
        <v>31.400000000000176</v>
      </c>
      <c r="B318" s="2">
        <f>'Vazão Canal'!$G$10</f>
        <v>0</v>
      </c>
      <c r="C318" s="2" t="e">
        <f>((1/$C$2)*($E$2^0.5)*(((A318*B318))/(A318+2*B318))^(2/3))-'Vazão Canal'!$I$19</f>
        <v>#DIV/0!</v>
      </c>
      <c r="D318" s="2" t="e">
        <f t="shared" si="63"/>
        <v>#DIV/0!</v>
      </c>
      <c r="E318" s="34"/>
      <c r="F318" s="2"/>
      <c r="G318" s="2"/>
      <c r="H318" s="2"/>
      <c r="I318" s="2"/>
    </row>
    <row r="319" spans="1:9" x14ac:dyDescent="0.2">
      <c r="A319" s="2">
        <f t="shared" si="64"/>
        <v>31.500000000000178</v>
      </c>
      <c r="B319" s="2">
        <f>'Vazão Canal'!$G$10</f>
        <v>0</v>
      </c>
      <c r="C319" s="2" t="e">
        <f>((1/$C$2)*($E$2^0.5)*(((A319*B319))/(A319+2*B319))^(2/3))-'Vazão Canal'!$I$19</f>
        <v>#DIV/0!</v>
      </c>
      <c r="D319" s="2" t="e">
        <f t="shared" si="63"/>
        <v>#DIV/0!</v>
      </c>
      <c r="E319" s="34"/>
      <c r="F319" s="2"/>
      <c r="G319" s="2"/>
      <c r="H319" s="2"/>
      <c r="I319" s="2"/>
    </row>
    <row r="320" spans="1:9" x14ac:dyDescent="0.2">
      <c r="A320" s="2">
        <f t="shared" si="64"/>
        <v>31.600000000000179</v>
      </c>
      <c r="B320" s="2">
        <f>'Vazão Canal'!$G$10</f>
        <v>0</v>
      </c>
      <c r="C320" s="2" t="e">
        <f>((1/$C$2)*($E$2^0.5)*(((A320*B320))/(A320+2*B320))^(2/3))-'Vazão Canal'!$I$19</f>
        <v>#DIV/0!</v>
      </c>
      <c r="D320" s="2" t="e">
        <f t="shared" si="63"/>
        <v>#DIV/0!</v>
      </c>
      <c r="E320" s="34"/>
      <c r="F320" s="2"/>
      <c r="G320" s="2"/>
      <c r="H320" s="2"/>
      <c r="I320" s="2"/>
    </row>
    <row r="321" spans="1:9" x14ac:dyDescent="0.2">
      <c r="A321" s="2">
        <f t="shared" si="64"/>
        <v>31.70000000000018</v>
      </c>
      <c r="B321" s="2">
        <f>'Vazão Canal'!$G$10</f>
        <v>0</v>
      </c>
      <c r="C321" s="2" t="e">
        <f>((1/$C$2)*($E$2^0.5)*(((A321*B321))/(A321+2*B321))^(2/3))-'Vazão Canal'!$I$19</f>
        <v>#DIV/0!</v>
      </c>
      <c r="D321" s="2" t="e">
        <f t="shared" si="63"/>
        <v>#DIV/0!</v>
      </c>
      <c r="E321" s="34"/>
      <c r="F321" s="2"/>
      <c r="G321" s="2"/>
      <c r="H321" s="2"/>
      <c r="I321" s="2"/>
    </row>
    <row r="322" spans="1:9" x14ac:dyDescent="0.2">
      <c r="A322" s="2">
        <f t="shared" si="64"/>
        <v>31.800000000000182</v>
      </c>
      <c r="B322" s="2">
        <f>'Vazão Canal'!$G$10</f>
        <v>0</v>
      </c>
      <c r="C322" s="2" t="e">
        <f>((1/$C$2)*($E$2^0.5)*(((A322*B322))/(A322+2*B322))^(2/3))-'Vazão Canal'!$I$19</f>
        <v>#DIV/0!</v>
      </c>
      <c r="D322" s="2" t="e">
        <f t="shared" si="63"/>
        <v>#DIV/0!</v>
      </c>
      <c r="E322" s="34"/>
      <c r="F322" s="2"/>
      <c r="G322" s="2"/>
      <c r="H322" s="2"/>
      <c r="I322" s="2"/>
    </row>
    <row r="323" spans="1:9" x14ac:dyDescent="0.2">
      <c r="A323" s="2">
        <f t="shared" si="64"/>
        <v>31.900000000000183</v>
      </c>
      <c r="B323" s="2">
        <f>'Vazão Canal'!$G$10</f>
        <v>0</v>
      </c>
      <c r="C323" s="2" t="e">
        <f>((1/$C$2)*($E$2^0.5)*(((A323*B323))/(A323+2*B323))^(2/3))-'Vazão Canal'!$I$19</f>
        <v>#DIV/0!</v>
      </c>
      <c r="D323" s="2" t="e">
        <f t="shared" si="63"/>
        <v>#DIV/0!</v>
      </c>
      <c r="E323" s="34"/>
      <c r="F323" s="2"/>
      <c r="G323" s="2"/>
      <c r="H323" s="2"/>
      <c r="I323" s="2"/>
    </row>
    <row r="324" spans="1:9" x14ac:dyDescent="0.2">
      <c r="A324" s="2">
        <f t="shared" si="64"/>
        <v>32.000000000000185</v>
      </c>
      <c r="B324" s="2">
        <f>'Vazão Canal'!$G$10</f>
        <v>0</v>
      </c>
      <c r="C324" s="2" t="e">
        <f>((1/$C$2)*($E$2^0.5)*(((A324*B324))/(A324+2*B324))^(2/3))-'Vazão Canal'!$I$19</f>
        <v>#DIV/0!</v>
      </c>
      <c r="D324" s="2" t="e">
        <f t="shared" si="63"/>
        <v>#DIV/0!</v>
      </c>
      <c r="E324" s="34"/>
      <c r="F324" s="2"/>
      <c r="G324" s="2"/>
      <c r="H324" s="2"/>
      <c r="I324" s="2"/>
    </row>
    <row r="325" spans="1:9" x14ac:dyDescent="0.2">
      <c r="A325" s="2">
        <f t="shared" si="64"/>
        <v>32.100000000000186</v>
      </c>
      <c r="B325" s="2">
        <f>'Vazão Canal'!$G$10</f>
        <v>0</v>
      </c>
      <c r="C325" s="2" t="e">
        <f>((1/$C$2)*($E$2^0.5)*(((A325*B325))/(A325+2*B325))^(2/3))-'Vazão Canal'!$I$19</f>
        <v>#DIV/0!</v>
      </c>
      <c r="D325" s="2" t="e">
        <f t="shared" si="63"/>
        <v>#DIV/0!</v>
      </c>
      <c r="E325" s="34"/>
      <c r="F325" s="2"/>
      <c r="G325" s="2"/>
      <c r="H325" s="2"/>
      <c r="I325" s="2"/>
    </row>
    <row r="326" spans="1:9" x14ac:dyDescent="0.2">
      <c r="A326" s="2">
        <f t="shared" si="64"/>
        <v>32.200000000000188</v>
      </c>
      <c r="B326" s="2">
        <f>'Vazão Canal'!$G$10</f>
        <v>0</v>
      </c>
      <c r="C326" s="2" t="e">
        <f>((1/$C$2)*($E$2^0.5)*(((A326*B326))/(A326+2*B326))^(2/3))-'Vazão Canal'!$I$19</f>
        <v>#DIV/0!</v>
      </c>
      <c r="D326" s="2" t="e">
        <f t="shared" ref="D326:D341" si="65">ABS(C326)</f>
        <v>#DIV/0!</v>
      </c>
      <c r="E326" s="34"/>
      <c r="F326" s="2"/>
      <c r="G326" s="2"/>
      <c r="H326" s="2"/>
      <c r="I326" s="2"/>
    </row>
    <row r="327" spans="1:9" x14ac:dyDescent="0.2">
      <c r="A327" s="2">
        <f t="shared" ref="A327:A342" si="66">A326+0.1</f>
        <v>32.300000000000189</v>
      </c>
      <c r="B327" s="2">
        <f>'Vazão Canal'!$G$10</f>
        <v>0</v>
      </c>
      <c r="C327" s="2" t="e">
        <f>((1/$C$2)*($E$2^0.5)*(((A327*B327))/(A327+2*B327))^(2/3))-'Vazão Canal'!$I$19</f>
        <v>#DIV/0!</v>
      </c>
      <c r="D327" s="2" t="e">
        <f t="shared" si="65"/>
        <v>#DIV/0!</v>
      </c>
      <c r="E327" s="34"/>
      <c r="F327" s="2"/>
      <c r="G327" s="2"/>
      <c r="H327" s="2"/>
      <c r="I327" s="2"/>
    </row>
    <row r="328" spans="1:9" x14ac:dyDescent="0.2">
      <c r="A328" s="2">
        <f t="shared" si="66"/>
        <v>32.40000000000019</v>
      </c>
      <c r="B328" s="2">
        <f>'Vazão Canal'!$G$10</f>
        <v>0</v>
      </c>
      <c r="C328" s="2" t="e">
        <f>((1/$C$2)*($E$2^0.5)*(((A328*B328))/(A328+2*B328))^(2/3))-'Vazão Canal'!$I$19</f>
        <v>#DIV/0!</v>
      </c>
      <c r="D328" s="2" t="e">
        <f t="shared" si="65"/>
        <v>#DIV/0!</v>
      </c>
      <c r="E328" s="34"/>
      <c r="F328" s="2"/>
      <c r="G328" s="2"/>
      <c r="H328" s="2"/>
      <c r="I328" s="2"/>
    </row>
    <row r="329" spans="1:9" x14ac:dyDescent="0.2">
      <c r="A329" s="2">
        <f t="shared" si="66"/>
        <v>32.500000000000192</v>
      </c>
      <c r="B329" s="2">
        <f>'Vazão Canal'!$G$10</f>
        <v>0</v>
      </c>
      <c r="C329" s="2" t="e">
        <f>((1/$C$2)*($E$2^0.5)*(((A329*B329))/(A329+2*B329))^(2/3))-'Vazão Canal'!$I$19</f>
        <v>#DIV/0!</v>
      </c>
      <c r="D329" s="2" t="e">
        <f t="shared" si="65"/>
        <v>#DIV/0!</v>
      </c>
      <c r="E329" s="34"/>
      <c r="F329" s="2"/>
      <c r="G329" s="2"/>
      <c r="H329" s="2"/>
      <c r="I329" s="2"/>
    </row>
    <row r="330" spans="1:9" x14ac:dyDescent="0.2">
      <c r="A330" s="2">
        <f t="shared" si="66"/>
        <v>32.600000000000193</v>
      </c>
      <c r="B330" s="2">
        <f>'Vazão Canal'!$G$10</f>
        <v>0</v>
      </c>
      <c r="C330" s="2" t="e">
        <f>((1/$C$2)*($E$2^0.5)*(((A330*B330))/(A330+2*B330))^(2/3))-'Vazão Canal'!$I$19</f>
        <v>#DIV/0!</v>
      </c>
      <c r="D330" s="2" t="e">
        <f t="shared" si="65"/>
        <v>#DIV/0!</v>
      </c>
      <c r="E330" s="34"/>
      <c r="F330" s="2"/>
      <c r="G330" s="2"/>
      <c r="H330" s="2"/>
      <c r="I330" s="2"/>
    </row>
    <row r="331" spans="1:9" x14ac:dyDescent="0.2">
      <c r="A331" s="2">
        <f t="shared" si="66"/>
        <v>32.700000000000195</v>
      </c>
      <c r="B331" s="2">
        <f>'Vazão Canal'!$G$10</f>
        <v>0</v>
      </c>
      <c r="C331" s="2" t="e">
        <f>((1/$C$2)*($E$2^0.5)*(((A331*B331))/(A331+2*B331))^(2/3))-'Vazão Canal'!$I$19</f>
        <v>#DIV/0!</v>
      </c>
      <c r="D331" s="2" t="e">
        <f t="shared" si="65"/>
        <v>#DIV/0!</v>
      </c>
      <c r="E331" s="34"/>
      <c r="F331" s="2"/>
      <c r="G331" s="2"/>
      <c r="H331" s="2"/>
      <c r="I331" s="2"/>
    </row>
    <row r="332" spans="1:9" x14ac:dyDescent="0.2">
      <c r="A332" s="2">
        <f t="shared" si="66"/>
        <v>32.800000000000196</v>
      </c>
      <c r="B332" s="2">
        <f>'Vazão Canal'!$G$10</f>
        <v>0</v>
      </c>
      <c r="C332" s="2" t="e">
        <f>((1/$C$2)*($E$2^0.5)*(((A332*B332))/(A332+2*B332))^(2/3))-'Vazão Canal'!$I$19</f>
        <v>#DIV/0!</v>
      </c>
      <c r="D332" s="2" t="e">
        <f t="shared" si="65"/>
        <v>#DIV/0!</v>
      </c>
      <c r="E332" s="34"/>
      <c r="F332" s="2"/>
      <c r="G332" s="2"/>
      <c r="H332" s="2"/>
      <c r="I332" s="2"/>
    </row>
    <row r="333" spans="1:9" x14ac:dyDescent="0.2">
      <c r="A333" s="2">
        <f t="shared" si="66"/>
        <v>32.900000000000198</v>
      </c>
      <c r="B333" s="2">
        <f>'Vazão Canal'!$G$10</f>
        <v>0</v>
      </c>
      <c r="C333" s="2" t="e">
        <f>((1/$C$2)*($E$2^0.5)*(((A333*B333))/(A333+2*B333))^(2/3))-'Vazão Canal'!$I$19</f>
        <v>#DIV/0!</v>
      </c>
      <c r="D333" s="2" t="e">
        <f t="shared" si="65"/>
        <v>#DIV/0!</v>
      </c>
      <c r="E333" s="34"/>
      <c r="F333" s="2"/>
      <c r="G333" s="2"/>
      <c r="H333" s="2"/>
      <c r="I333" s="2"/>
    </row>
    <row r="334" spans="1:9" x14ac:dyDescent="0.2">
      <c r="A334" s="2">
        <f t="shared" si="66"/>
        <v>33.000000000000199</v>
      </c>
      <c r="B334" s="2">
        <f>'Vazão Canal'!$G$10</f>
        <v>0</v>
      </c>
      <c r="C334" s="2" t="e">
        <f>((1/$C$2)*($E$2^0.5)*(((A334*B334))/(A334+2*B334))^(2/3))-'Vazão Canal'!$I$19</f>
        <v>#DIV/0!</v>
      </c>
      <c r="D334" s="2" t="e">
        <f t="shared" si="65"/>
        <v>#DIV/0!</v>
      </c>
      <c r="E334" s="34"/>
      <c r="F334" s="2"/>
      <c r="G334" s="2"/>
      <c r="H334" s="2"/>
      <c r="I334" s="2"/>
    </row>
    <row r="335" spans="1:9" x14ac:dyDescent="0.2">
      <c r="A335" s="2">
        <f t="shared" si="66"/>
        <v>33.1000000000002</v>
      </c>
      <c r="B335" s="2">
        <f>'Vazão Canal'!$G$10</f>
        <v>0</v>
      </c>
      <c r="C335" s="2" t="e">
        <f>((1/$C$2)*($E$2^0.5)*(((A335*B335))/(A335+2*B335))^(2/3))-'Vazão Canal'!$I$19</f>
        <v>#DIV/0!</v>
      </c>
      <c r="D335" s="2" t="e">
        <f t="shared" si="65"/>
        <v>#DIV/0!</v>
      </c>
      <c r="E335" s="34"/>
      <c r="F335" s="2"/>
      <c r="G335" s="2"/>
      <c r="H335" s="2"/>
      <c r="I335" s="2"/>
    </row>
    <row r="336" spans="1:9" x14ac:dyDescent="0.2">
      <c r="A336" s="2">
        <f t="shared" si="66"/>
        <v>33.200000000000202</v>
      </c>
      <c r="B336" s="2">
        <f>'Vazão Canal'!$G$10</f>
        <v>0</v>
      </c>
      <c r="C336" s="2" t="e">
        <f>((1/$C$2)*($E$2^0.5)*(((A336*B336))/(A336+2*B336))^(2/3))-'Vazão Canal'!$I$19</f>
        <v>#DIV/0!</v>
      </c>
      <c r="D336" s="2" t="e">
        <f t="shared" si="65"/>
        <v>#DIV/0!</v>
      </c>
      <c r="E336" s="34"/>
      <c r="F336" s="2"/>
      <c r="G336" s="2"/>
      <c r="H336" s="2"/>
      <c r="I336" s="2"/>
    </row>
    <row r="337" spans="1:9" x14ac:dyDescent="0.2">
      <c r="A337" s="2">
        <f t="shared" si="66"/>
        <v>33.300000000000203</v>
      </c>
      <c r="B337" s="2">
        <f>'Vazão Canal'!$G$10</f>
        <v>0</v>
      </c>
      <c r="C337" s="2" t="e">
        <f>((1/$C$2)*($E$2^0.5)*(((A337*B337))/(A337+2*B337))^(2/3))-'Vazão Canal'!$I$19</f>
        <v>#DIV/0!</v>
      </c>
      <c r="D337" s="2" t="e">
        <f t="shared" si="65"/>
        <v>#DIV/0!</v>
      </c>
      <c r="E337" s="34"/>
      <c r="F337" s="2"/>
      <c r="G337" s="2"/>
      <c r="H337" s="2"/>
      <c r="I337" s="2"/>
    </row>
    <row r="338" spans="1:9" x14ac:dyDescent="0.2">
      <c r="A338" s="2">
        <f t="shared" si="66"/>
        <v>33.400000000000205</v>
      </c>
      <c r="B338" s="2">
        <f>'Vazão Canal'!$G$10</f>
        <v>0</v>
      </c>
      <c r="C338" s="2" t="e">
        <f>((1/$C$2)*($E$2^0.5)*(((A338*B338))/(A338+2*B338))^(2/3))-'Vazão Canal'!$I$19</f>
        <v>#DIV/0!</v>
      </c>
      <c r="D338" s="2" t="e">
        <f t="shared" si="65"/>
        <v>#DIV/0!</v>
      </c>
      <c r="E338" s="34"/>
      <c r="F338" s="2"/>
      <c r="G338" s="2"/>
      <c r="H338" s="2"/>
      <c r="I338" s="2"/>
    </row>
    <row r="339" spans="1:9" x14ac:dyDescent="0.2">
      <c r="A339" s="2">
        <f t="shared" si="66"/>
        <v>33.500000000000206</v>
      </c>
      <c r="B339" s="2">
        <f>'Vazão Canal'!$G$10</f>
        <v>0</v>
      </c>
      <c r="C339" s="2" t="e">
        <f>((1/$C$2)*($E$2^0.5)*(((A339*B339))/(A339+2*B339))^(2/3))-'Vazão Canal'!$I$19</f>
        <v>#DIV/0!</v>
      </c>
      <c r="D339" s="2" t="e">
        <f t="shared" si="65"/>
        <v>#DIV/0!</v>
      </c>
      <c r="E339" s="34"/>
      <c r="F339" s="2"/>
      <c r="G339" s="2"/>
      <c r="H339" s="2"/>
      <c r="I339" s="2"/>
    </row>
    <row r="340" spans="1:9" x14ac:dyDescent="0.2">
      <c r="A340" s="2">
        <f t="shared" si="66"/>
        <v>33.600000000000207</v>
      </c>
      <c r="B340" s="2">
        <f>'Vazão Canal'!$G$10</f>
        <v>0</v>
      </c>
      <c r="C340" s="2" t="e">
        <f>((1/$C$2)*($E$2^0.5)*(((A340*B340))/(A340+2*B340))^(2/3))-'Vazão Canal'!$I$19</f>
        <v>#DIV/0!</v>
      </c>
      <c r="D340" s="2" t="e">
        <f t="shared" si="65"/>
        <v>#DIV/0!</v>
      </c>
      <c r="E340" s="34"/>
      <c r="F340" s="2"/>
      <c r="G340" s="2"/>
      <c r="H340" s="2"/>
      <c r="I340" s="2"/>
    </row>
    <row r="341" spans="1:9" x14ac:dyDescent="0.2">
      <c r="A341" s="2">
        <f t="shared" si="66"/>
        <v>33.700000000000209</v>
      </c>
      <c r="B341" s="2">
        <f>'Vazão Canal'!$G$10</f>
        <v>0</v>
      </c>
      <c r="C341" s="2" t="e">
        <f>((1/$C$2)*($E$2^0.5)*(((A341*B341))/(A341+2*B341))^(2/3))-'Vazão Canal'!$I$19</f>
        <v>#DIV/0!</v>
      </c>
      <c r="D341" s="2" t="e">
        <f t="shared" si="65"/>
        <v>#DIV/0!</v>
      </c>
      <c r="E341" s="34"/>
      <c r="F341" s="2"/>
      <c r="G341" s="2"/>
      <c r="H341" s="2"/>
      <c r="I341" s="2"/>
    </row>
    <row r="342" spans="1:9" x14ac:dyDescent="0.2">
      <c r="A342" s="2">
        <f t="shared" si="66"/>
        <v>33.80000000000021</v>
      </c>
      <c r="B342" s="2">
        <f>'Vazão Canal'!$G$10</f>
        <v>0</v>
      </c>
      <c r="C342" s="2" t="e">
        <f>((1/$C$2)*($E$2^0.5)*(((A342*B342))/(A342+2*B342))^(2/3))-'Vazão Canal'!$I$19</f>
        <v>#DIV/0!</v>
      </c>
      <c r="D342" s="2" t="e">
        <f t="shared" ref="D342:D357" si="67">ABS(C342)</f>
        <v>#DIV/0!</v>
      </c>
      <c r="E342" s="34"/>
      <c r="F342" s="2"/>
      <c r="G342" s="2"/>
      <c r="H342" s="2"/>
      <c r="I342" s="2"/>
    </row>
    <row r="343" spans="1:9" x14ac:dyDescent="0.2">
      <c r="A343" s="2">
        <f t="shared" ref="A343:A358" si="68">A342+0.1</f>
        <v>33.900000000000212</v>
      </c>
      <c r="B343" s="2">
        <f>'Vazão Canal'!$G$10</f>
        <v>0</v>
      </c>
      <c r="C343" s="2" t="e">
        <f>((1/$C$2)*($E$2^0.5)*(((A343*B343))/(A343+2*B343))^(2/3))-'Vazão Canal'!$I$19</f>
        <v>#DIV/0!</v>
      </c>
      <c r="D343" s="2" t="e">
        <f t="shared" si="67"/>
        <v>#DIV/0!</v>
      </c>
      <c r="E343" s="34"/>
      <c r="F343" s="2"/>
      <c r="G343" s="2"/>
      <c r="H343" s="2"/>
      <c r="I343" s="2"/>
    </row>
    <row r="344" spans="1:9" x14ac:dyDescent="0.2">
      <c r="A344" s="2">
        <f t="shared" si="68"/>
        <v>34.000000000000213</v>
      </c>
      <c r="B344" s="2">
        <f>'Vazão Canal'!$G$10</f>
        <v>0</v>
      </c>
      <c r="C344" s="2" t="e">
        <f>((1/$C$2)*($E$2^0.5)*(((A344*B344))/(A344+2*B344))^(2/3))-'Vazão Canal'!$I$19</f>
        <v>#DIV/0!</v>
      </c>
      <c r="D344" s="2" t="e">
        <f t="shared" si="67"/>
        <v>#DIV/0!</v>
      </c>
      <c r="E344" s="34"/>
      <c r="F344" s="2"/>
      <c r="G344" s="2"/>
      <c r="H344" s="2"/>
      <c r="I344" s="2"/>
    </row>
    <row r="345" spans="1:9" x14ac:dyDescent="0.2">
      <c r="A345" s="2">
        <f t="shared" si="68"/>
        <v>34.100000000000215</v>
      </c>
      <c r="B345" s="2">
        <f>'Vazão Canal'!$G$10</f>
        <v>0</v>
      </c>
      <c r="C345" s="2" t="e">
        <f>((1/$C$2)*($E$2^0.5)*(((A345*B345))/(A345+2*B345))^(2/3))-'Vazão Canal'!$I$19</f>
        <v>#DIV/0!</v>
      </c>
      <c r="D345" s="2" t="e">
        <f t="shared" si="67"/>
        <v>#DIV/0!</v>
      </c>
      <c r="E345" s="34"/>
      <c r="F345" s="2"/>
      <c r="G345" s="2"/>
      <c r="H345" s="2"/>
      <c r="I345" s="2"/>
    </row>
    <row r="346" spans="1:9" x14ac:dyDescent="0.2">
      <c r="A346" s="2">
        <f t="shared" si="68"/>
        <v>34.200000000000216</v>
      </c>
      <c r="B346" s="2">
        <f>'Vazão Canal'!$G$10</f>
        <v>0</v>
      </c>
      <c r="C346" s="2" t="e">
        <f>((1/$C$2)*($E$2^0.5)*(((A346*B346))/(A346+2*B346))^(2/3))-'Vazão Canal'!$I$19</f>
        <v>#DIV/0!</v>
      </c>
      <c r="D346" s="2" t="e">
        <f t="shared" si="67"/>
        <v>#DIV/0!</v>
      </c>
      <c r="E346" s="34"/>
      <c r="F346" s="2"/>
      <c r="G346" s="2"/>
      <c r="H346" s="2"/>
      <c r="I346" s="2"/>
    </row>
    <row r="347" spans="1:9" x14ac:dyDescent="0.2">
      <c r="A347" s="2">
        <f t="shared" si="68"/>
        <v>34.300000000000217</v>
      </c>
      <c r="B347" s="2">
        <f>'Vazão Canal'!$G$10</f>
        <v>0</v>
      </c>
      <c r="C347" s="2" t="e">
        <f>((1/$C$2)*($E$2^0.5)*(((A347*B347))/(A347+2*B347))^(2/3))-'Vazão Canal'!$I$19</f>
        <v>#DIV/0!</v>
      </c>
      <c r="D347" s="2" t="e">
        <f t="shared" si="67"/>
        <v>#DIV/0!</v>
      </c>
      <c r="E347" s="34"/>
      <c r="F347" s="2"/>
      <c r="G347" s="2"/>
      <c r="H347" s="2"/>
      <c r="I347" s="2"/>
    </row>
    <row r="348" spans="1:9" x14ac:dyDescent="0.2">
      <c r="A348" s="2">
        <f t="shared" si="68"/>
        <v>34.400000000000219</v>
      </c>
      <c r="B348" s="2">
        <f>'Vazão Canal'!$G$10</f>
        <v>0</v>
      </c>
      <c r="C348" s="2" t="e">
        <f>((1/$C$2)*($E$2^0.5)*(((A348*B348))/(A348+2*B348))^(2/3))-'Vazão Canal'!$I$19</f>
        <v>#DIV/0!</v>
      </c>
      <c r="D348" s="2" t="e">
        <f t="shared" si="67"/>
        <v>#DIV/0!</v>
      </c>
      <c r="E348" s="34"/>
      <c r="F348" s="2"/>
      <c r="G348" s="2"/>
      <c r="H348" s="2"/>
      <c r="I348" s="2"/>
    </row>
    <row r="349" spans="1:9" x14ac:dyDescent="0.2">
      <c r="A349" s="2">
        <f t="shared" si="68"/>
        <v>34.50000000000022</v>
      </c>
      <c r="B349" s="2">
        <f>'Vazão Canal'!$G$10</f>
        <v>0</v>
      </c>
      <c r="C349" s="2" t="e">
        <f>((1/$C$2)*($E$2^0.5)*(((A349*B349))/(A349+2*B349))^(2/3))-'Vazão Canal'!$I$19</f>
        <v>#DIV/0!</v>
      </c>
      <c r="D349" s="2" t="e">
        <f t="shared" si="67"/>
        <v>#DIV/0!</v>
      </c>
      <c r="E349" s="34"/>
      <c r="F349" s="2"/>
      <c r="G349" s="2"/>
      <c r="H349" s="2"/>
      <c r="I349" s="2"/>
    </row>
    <row r="350" spans="1:9" x14ac:dyDescent="0.2">
      <c r="A350" s="2">
        <f t="shared" si="68"/>
        <v>34.600000000000222</v>
      </c>
      <c r="B350" s="2">
        <f>'Vazão Canal'!$G$10</f>
        <v>0</v>
      </c>
      <c r="C350" s="2" t="e">
        <f>((1/$C$2)*($E$2^0.5)*(((A350*B350))/(A350+2*B350))^(2/3))-'Vazão Canal'!$I$19</f>
        <v>#DIV/0!</v>
      </c>
      <c r="D350" s="2" t="e">
        <f t="shared" si="67"/>
        <v>#DIV/0!</v>
      </c>
      <c r="E350" s="34"/>
      <c r="F350" s="2"/>
      <c r="G350" s="2"/>
      <c r="H350" s="2"/>
      <c r="I350" s="2"/>
    </row>
    <row r="351" spans="1:9" x14ac:dyDescent="0.2">
      <c r="A351" s="2">
        <f t="shared" si="68"/>
        <v>34.700000000000223</v>
      </c>
      <c r="B351" s="2">
        <f>'Vazão Canal'!$G$10</f>
        <v>0</v>
      </c>
      <c r="C351" s="2" t="e">
        <f>((1/$C$2)*($E$2^0.5)*(((A351*B351))/(A351+2*B351))^(2/3))-'Vazão Canal'!$I$19</f>
        <v>#DIV/0!</v>
      </c>
      <c r="D351" s="2" t="e">
        <f t="shared" si="67"/>
        <v>#DIV/0!</v>
      </c>
      <c r="E351" s="34"/>
      <c r="F351" s="2"/>
      <c r="G351" s="2"/>
      <c r="H351" s="2"/>
      <c r="I351" s="2"/>
    </row>
    <row r="352" spans="1:9" x14ac:dyDescent="0.2">
      <c r="A352" s="2">
        <f t="shared" si="68"/>
        <v>34.800000000000225</v>
      </c>
      <c r="B352" s="2">
        <f>'Vazão Canal'!$G$10</f>
        <v>0</v>
      </c>
      <c r="C352" s="2" t="e">
        <f>((1/$C$2)*($E$2^0.5)*(((A352*B352))/(A352+2*B352))^(2/3))-'Vazão Canal'!$I$19</f>
        <v>#DIV/0!</v>
      </c>
      <c r="D352" s="2" t="e">
        <f t="shared" si="67"/>
        <v>#DIV/0!</v>
      </c>
      <c r="E352" s="34"/>
      <c r="F352" s="2"/>
      <c r="G352" s="2"/>
      <c r="H352" s="2"/>
      <c r="I352" s="2"/>
    </row>
    <row r="353" spans="1:9" x14ac:dyDescent="0.2">
      <c r="A353" s="2">
        <f t="shared" si="68"/>
        <v>34.900000000000226</v>
      </c>
      <c r="B353" s="2">
        <f>'Vazão Canal'!$G$10</f>
        <v>0</v>
      </c>
      <c r="C353" s="2" t="e">
        <f>((1/$C$2)*($E$2^0.5)*(((A353*B353))/(A353+2*B353))^(2/3))-'Vazão Canal'!$I$19</f>
        <v>#DIV/0!</v>
      </c>
      <c r="D353" s="2" t="e">
        <f t="shared" si="67"/>
        <v>#DIV/0!</v>
      </c>
      <c r="E353" s="34"/>
      <c r="F353" s="2"/>
      <c r="G353" s="2"/>
      <c r="H353" s="2"/>
      <c r="I353" s="2"/>
    </row>
    <row r="354" spans="1:9" x14ac:dyDescent="0.2">
      <c r="A354" s="2">
        <f t="shared" si="68"/>
        <v>35.000000000000227</v>
      </c>
      <c r="B354" s="2">
        <f>'Vazão Canal'!$G$10</f>
        <v>0</v>
      </c>
      <c r="C354" s="2" t="e">
        <f>((1/$C$2)*($E$2^0.5)*(((A354*B354))/(A354+2*B354))^(2/3))-'Vazão Canal'!$I$19</f>
        <v>#DIV/0!</v>
      </c>
      <c r="D354" s="2" t="e">
        <f t="shared" si="67"/>
        <v>#DIV/0!</v>
      </c>
      <c r="E354" s="34"/>
      <c r="F354" s="2"/>
      <c r="G354" s="2"/>
      <c r="H354" s="2"/>
      <c r="I354" s="2"/>
    </row>
    <row r="355" spans="1:9" x14ac:dyDescent="0.2">
      <c r="A355" s="2">
        <f t="shared" si="68"/>
        <v>35.100000000000229</v>
      </c>
      <c r="B355" s="2">
        <f>'Vazão Canal'!$G$10</f>
        <v>0</v>
      </c>
      <c r="C355" s="2" t="e">
        <f>((1/$C$2)*($E$2^0.5)*(((A355*B355))/(A355+2*B355))^(2/3))-'Vazão Canal'!$I$19</f>
        <v>#DIV/0!</v>
      </c>
      <c r="D355" s="2" t="e">
        <f t="shared" si="67"/>
        <v>#DIV/0!</v>
      </c>
      <c r="E355" s="34"/>
      <c r="F355" s="2"/>
      <c r="G355" s="2"/>
      <c r="H355" s="2"/>
      <c r="I355" s="2"/>
    </row>
    <row r="356" spans="1:9" x14ac:dyDescent="0.2">
      <c r="A356" s="2">
        <f t="shared" si="68"/>
        <v>35.20000000000023</v>
      </c>
      <c r="B356" s="2">
        <f>'Vazão Canal'!$G$10</f>
        <v>0</v>
      </c>
      <c r="C356" s="2" t="e">
        <f>((1/$C$2)*($E$2^0.5)*(((A356*B356))/(A356+2*B356))^(2/3))-'Vazão Canal'!$I$19</f>
        <v>#DIV/0!</v>
      </c>
      <c r="D356" s="2" t="e">
        <f t="shared" si="67"/>
        <v>#DIV/0!</v>
      </c>
      <c r="E356" s="34"/>
      <c r="F356" s="2"/>
      <c r="G356" s="2"/>
      <c r="H356" s="2"/>
      <c r="I356" s="2"/>
    </row>
    <row r="357" spans="1:9" x14ac:dyDescent="0.2">
      <c r="A357" s="2">
        <f t="shared" si="68"/>
        <v>35.300000000000232</v>
      </c>
      <c r="B357" s="2">
        <f>'Vazão Canal'!$G$10</f>
        <v>0</v>
      </c>
      <c r="C357" s="2" t="e">
        <f>((1/$C$2)*($E$2^0.5)*(((A357*B357))/(A357+2*B357))^(2/3))-'Vazão Canal'!$I$19</f>
        <v>#DIV/0!</v>
      </c>
      <c r="D357" s="2" t="e">
        <f t="shared" si="67"/>
        <v>#DIV/0!</v>
      </c>
      <c r="E357" s="34"/>
      <c r="F357" s="2"/>
      <c r="G357" s="2"/>
      <c r="H357" s="2"/>
      <c r="I357" s="2"/>
    </row>
    <row r="358" spans="1:9" x14ac:dyDescent="0.2">
      <c r="A358" s="2">
        <f t="shared" si="68"/>
        <v>35.400000000000233</v>
      </c>
      <c r="B358" s="2">
        <f>'Vazão Canal'!$G$10</f>
        <v>0</v>
      </c>
      <c r="C358" s="2" t="e">
        <f>((1/$C$2)*($E$2^0.5)*(((A358*B358))/(A358+2*B358))^(2/3))-'Vazão Canal'!$I$19</f>
        <v>#DIV/0!</v>
      </c>
      <c r="D358" s="2" t="e">
        <f t="shared" ref="D358:D373" si="69">ABS(C358)</f>
        <v>#DIV/0!</v>
      </c>
      <c r="E358" s="34"/>
      <c r="F358" s="2"/>
      <c r="G358" s="2"/>
      <c r="H358" s="2"/>
      <c r="I358" s="2"/>
    </row>
    <row r="359" spans="1:9" x14ac:dyDescent="0.2">
      <c r="A359" s="2">
        <f t="shared" ref="A359:A374" si="70">A358+0.1</f>
        <v>35.500000000000234</v>
      </c>
      <c r="B359" s="2">
        <f>'Vazão Canal'!$G$10</f>
        <v>0</v>
      </c>
      <c r="C359" s="2" t="e">
        <f>((1/$C$2)*($E$2^0.5)*(((A359*B359))/(A359+2*B359))^(2/3))-'Vazão Canal'!$I$19</f>
        <v>#DIV/0!</v>
      </c>
      <c r="D359" s="2" t="e">
        <f t="shared" si="69"/>
        <v>#DIV/0!</v>
      </c>
      <c r="E359" s="34"/>
      <c r="F359" s="2"/>
      <c r="G359" s="2"/>
      <c r="H359" s="2"/>
      <c r="I359" s="2"/>
    </row>
    <row r="360" spans="1:9" x14ac:dyDescent="0.2">
      <c r="A360" s="2">
        <f t="shared" si="70"/>
        <v>35.600000000000236</v>
      </c>
      <c r="B360" s="2">
        <f>'Vazão Canal'!$G$10</f>
        <v>0</v>
      </c>
      <c r="C360" s="2" t="e">
        <f>((1/$C$2)*($E$2^0.5)*(((A360*B360))/(A360+2*B360))^(2/3))-'Vazão Canal'!$I$19</f>
        <v>#DIV/0!</v>
      </c>
      <c r="D360" s="2" t="e">
        <f t="shared" si="69"/>
        <v>#DIV/0!</v>
      </c>
      <c r="E360" s="34"/>
      <c r="F360" s="2"/>
      <c r="G360" s="2"/>
      <c r="H360" s="2"/>
      <c r="I360" s="2"/>
    </row>
    <row r="361" spans="1:9" x14ac:dyDescent="0.2">
      <c r="A361" s="2">
        <f t="shared" si="70"/>
        <v>35.700000000000237</v>
      </c>
      <c r="B361" s="2">
        <f>'Vazão Canal'!$G$10</f>
        <v>0</v>
      </c>
      <c r="C361" s="2" t="e">
        <f>((1/$C$2)*($E$2^0.5)*(((A361*B361))/(A361+2*B361))^(2/3))-'Vazão Canal'!$I$19</f>
        <v>#DIV/0!</v>
      </c>
      <c r="D361" s="2" t="e">
        <f t="shared" si="69"/>
        <v>#DIV/0!</v>
      </c>
      <c r="E361" s="34"/>
      <c r="F361" s="2"/>
      <c r="G361" s="2"/>
      <c r="H361" s="2"/>
      <c r="I361" s="2"/>
    </row>
    <row r="362" spans="1:9" x14ac:dyDescent="0.2">
      <c r="A362" s="2">
        <f t="shared" si="70"/>
        <v>35.800000000000239</v>
      </c>
      <c r="B362" s="2">
        <f>'Vazão Canal'!$G$10</f>
        <v>0</v>
      </c>
      <c r="C362" s="2" t="e">
        <f>((1/$C$2)*($E$2^0.5)*(((A362*B362))/(A362+2*B362))^(2/3))-'Vazão Canal'!$I$19</f>
        <v>#DIV/0!</v>
      </c>
      <c r="D362" s="2" t="e">
        <f t="shared" si="69"/>
        <v>#DIV/0!</v>
      </c>
      <c r="E362" s="34"/>
      <c r="F362" s="2"/>
      <c r="G362" s="2"/>
      <c r="H362" s="2"/>
      <c r="I362" s="2"/>
    </row>
    <row r="363" spans="1:9" x14ac:dyDescent="0.2">
      <c r="A363" s="2">
        <f t="shared" si="70"/>
        <v>35.90000000000024</v>
      </c>
      <c r="B363" s="2">
        <f>'Vazão Canal'!$G$10</f>
        <v>0</v>
      </c>
      <c r="C363" s="2" t="e">
        <f>((1/$C$2)*($E$2^0.5)*(((A363*B363))/(A363+2*B363))^(2/3))-'Vazão Canal'!$I$19</f>
        <v>#DIV/0!</v>
      </c>
      <c r="D363" s="2" t="e">
        <f t="shared" si="69"/>
        <v>#DIV/0!</v>
      </c>
      <c r="E363" s="34"/>
      <c r="F363" s="2"/>
      <c r="G363" s="2"/>
      <c r="H363" s="2"/>
      <c r="I363" s="2"/>
    </row>
    <row r="364" spans="1:9" x14ac:dyDescent="0.2">
      <c r="A364" s="2">
        <f t="shared" si="70"/>
        <v>36.000000000000242</v>
      </c>
      <c r="B364" s="2">
        <f>'Vazão Canal'!$G$10</f>
        <v>0</v>
      </c>
      <c r="C364" s="2" t="e">
        <f>((1/$C$2)*($E$2^0.5)*(((A364*B364))/(A364+2*B364))^(2/3))-'Vazão Canal'!$I$19</f>
        <v>#DIV/0!</v>
      </c>
      <c r="D364" s="2" t="e">
        <f t="shared" si="69"/>
        <v>#DIV/0!</v>
      </c>
      <c r="E364" s="34"/>
      <c r="F364" s="2"/>
      <c r="G364" s="2"/>
      <c r="H364" s="2"/>
      <c r="I364" s="2"/>
    </row>
    <row r="365" spans="1:9" x14ac:dyDescent="0.2">
      <c r="A365" s="2">
        <f t="shared" si="70"/>
        <v>36.100000000000243</v>
      </c>
      <c r="B365" s="2">
        <f>'Vazão Canal'!$G$10</f>
        <v>0</v>
      </c>
      <c r="C365" s="2" t="e">
        <f>((1/$C$2)*($E$2^0.5)*(((A365*B365))/(A365+2*B365))^(2/3))-'Vazão Canal'!$I$19</f>
        <v>#DIV/0!</v>
      </c>
      <c r="D365" s="2" t="e">
        <f t="shared" si="69"/>
        <v>#DIV/0!</v>
      </c>
      <c r="E365" s="34"/>
      <c r="F365" s="2"/>
      <c r="G365" s="2"/>
      <c r="H365" s="2"/>
      <c r="I365" s="2"/>
    </row>
    <row r="366" spans="1:9" x14ac:dyDescent="0.2">
      <c r="A366" s="2">
        <f t="shared" si="70"/>
        <v>36.200000000000244</v>
      </c>
      <c r="B366" s="2">
        <f>'Vazão Canal'!$G$10</f>
        <v>0</v>
      </c>
      <c r="C366" s="2" t="e">
        <f>((1/$C$2)*($E$2^0.5)*(((A366*B366))/(A366+2*B366))^(2/3))-'Vazão Canal'!$I$19</f>
        <v>#DIV/0!</v>
      </c>
      <c r="D366" s="2" t="e">
        <f t="shared" si="69"/>
        <v>#DIV/0!</v>
      </c>
      <c r="E366" s="34"/>
      <c r="F366" s="2"/>
      <c r="G366" s="2"/>
      <c r="H366" s="2"/>
      <c r="I366" s="2"/>
    </row>
    <row r="367" spans="1:9" x14ac:dyDescent="0.2">
      <c r="A367" s="2">
        <f t="shared" si="70"/>
        <v>36.300000000000246</v>
      </c>
      <c r="B367" s="2">
        <f>'Vazão Canal'!$G$10</f>
        <v>0</v>
      </c>
      <c r="C367" s="2" t="e">
        <f>((1/$C$2)*($E$2^0.5)*(((A367*B367))/(A367+2*B367))^(2/3))-'Vazão Canal'!$I$19</f>
        <v>#DIV/0!</v>
      </c>
      <c r="D367" s="2" t="e">
        <f t="shared" si="69"/>
        <v>#DIV/0!</v>
      </c>
      <c r="E367" s="34"/>
      <c r="F367" s="2"/>
      <c r="G367" s="2"/>
      <c r="H367" s="2"/>
      <c r="I367" s="2"/>
    </row>
    <row r="368" spans="1:9" x14ac:dyDescent="0.2">
      <c r="A368" s="2">
        <f t="shared" si="70"/>
        <v>36.400000000000247</v>
      </c>
      <c r="B368" s="2">
        <f>'Vazão Canal'!$G$10</f>
        <v>0</v>
      </c>
      <c r="C368" s="2" t="e">
        <f>((1/$C$2)*($E$2^0.5)*(((A368*B368))/(A368+2*B368))^(2/3))-'Vazão Canal'!$I$19</f>
        <v>#DIV/0!</v>
      </c>
      <c r="D368" s="2" t="e">
        <f t="shared" si="69"/>
        <v>#DIV/0!</v>
      </c>
      <c r="E368" s="34"/>
      <c r="F368" s="2"/>
      <c r="G368" s="2"/>
      <c r="H368" s="2"/>
      <c r="I368" s="2"/>
    </row>
    <row r="369" spans="1:9" x14ac:dyDescent="0.2">
      <c r="A369" s="2">
        <f t="shared" si="70"/>
        <v>36.500000000000249</v>
      </c>
      <c r="B369" s="2">
        <f>'Vazão Canal'!$G$10</f>
        <v>0</v>
      </c>
      <c r="C369" s="2" t="e">
        <f>((1/$C$2)*($E$2^0.5)*(((A369*B369))/(A369+2*B369))^(2/3))-'Vazão Canal'!$I$19</f>
        <v>#DIV/0!</v>
      </c>
      <c r="D369" s="2" t="e">
        <f t="shared" si="69"/>
        <v>#DIV/0!</v>
      </c>
      <c r="E369" s="34"/>
      <c r="F369" s="2"/>
      <c r="G369" s="2"/>
      <c r="H369" s="2"/>
      <c r="I369" s="2"/>
    </row>
    <row r="370" spans="1:9" x14ac:dyDescent="0.2">
      <c r="A370" s="2">
        <f t="shared" si="70"/>
        <v>36.60000000000025</v>
      </c>
      <c r="B370" s="2">
        <f>'Vazão Canal'!$G$10</f>
        <v>0</v>
      </c>
      <c r="C370" s="2" t="e">
        <f>((1/$C$2)*($E$2^0.5)*(((A370*B370))/(A370+2*B370))^(2/3))-'Vazão Canal'!$I$19</f>
        <v>#DIV/0!</v>
      </c>
      <c r="D370" s="2" t="e">
        <f t="shared" si="69"/>
        <v>#DIV/0!</v>
      </c>
      <c r="E370" s="34"/>
      <c r="F370" s="2"/>
      <c r="G370" s="2"/>
      <c r="H370" s="2"/>
      <c r="I370" s="2"/>
    </row>
    <row r="371" spans="1:9" x14ac:dyDescent="0.2">
      <c r="A371" s="2">
        <f t="shared" si="70"/>
        <v>36.700000000000252</v>
      </c>
      <c r="B371" s="2">
        <f>'Vazão Canal'!$G$10</f>
        <v>0</v>
      </c>
      <c r="C371" s="2" t="e">
        <f>((1/$C$2)*($E$2^0.5)*(((A371*B371))/(A371+2*B371))^(2/3))-'Vazão Canal'!$I$19</f>
        <v>#DIV/0!</v>
      </c>
      <c r="D371" s="2" t="e">
        <f t="shared" si="69"/>
        <v>#DIV/0!</v>
      </c>
      <c r="E371" s="34"/>
      <c r="F371" s="2"/>
      <c r="G371" s="2"/>
      <c r="H371" s="2"/>
      <c r="I371" s="2"/>
    </row>
    <row r="372" spans="1:9" x14ac:dyDescent="0.2">
      <c r="A372" s="2">
        <f t="shared" si="70"/>
        <v>36.800000000000253</v>
      </c>
      <c r="B372" s="2">
        <f>'Vazão Canal'!$G$10</f>
        <v>0</v>
      </c>
      <c r="C372" s="2" t="e">
        <f>((1/$C$2)*($E$2^0.5)*(((A372*B372))/(A372+2*B372))^(2/3))-'Vazão Canal'!$I$19</f>
        <v>#DIV/0!</v>
      </c>
      <c r="D372" s="2" t="e">
        <f t="shared" si="69"/>
        <v>#DIV/0!</v>
      </c>
      <c r="E372" s="34"/>
      <c r="F372" s="2"/>
      <c r="G372" s="2"/>
      <c r="H372" s="2"/>
      <c r="I372" s="2"/>
    </row>
    <row r="373" spans="1:9" x14ac:dyDescent="0.2">
      <c r="A373" s="2">
        <f t="shared" si="70"/>
        <v>36.900000000000254</v>
      </c>
      <c r="B373" s="2">
        <f>'Vazão Canal'!$G$10</f>
        <v>0</v>
      </c>
      <c r="C373" s="2" t="e">
        <f>((1/$C$2)*($E$2^0.5)*(((A373*B373))/(A373+2*B373))^(2/3))-'Vazão Canal'!$I$19</f>
        <v>#DIV/0!</v>
      </c>
      <c r="D373" s="2" t="e">
        <f t="shared" si="69"/>
        <v>#DIV/0!</v>
      </c>
      <c r="E373" s="34"/>
      <c r="F373" s="2"/>
      <c r="G373" s="2"/>
      <c r="H373" s="2"/>
      <c r="I373" s="2"/>
    </row>
    <row r="374" spans="1:9" x14ac:dyDescent="0.2">
      <c r="A374" s="2">
        <f t="shared" si="70"/>
        <v>37.000000000000256</v>
      </c>
      <c r="B374" s="2">
        <f>'Vazão Canal'!$G$10</f>
        <v>0</v>
      </c>
      <c r="C374" s="2" t="e">
        <f>((1/$C$2)*($E$2^0.5)*(((A374*B374))/(A374+2*B374))^(2/3))-'Vazão Canal'!$I$19</f>
        <v>#DIV/0!</v>
      </c>
      <c r="D374" s="2" t="e">
        <f t="shared" ref="D374:D389" si="71">ABS(C374)</f>
        <v>#DIV/0!</v>
      </c>
      <c r="E374" s="34"/>
      <c r="F374" s="2"/>
      <c r="G374" s="2"/>
      <c r="H374" s="2"/>
      <c r="I374" s="2"/>
    </row>
    <row r="375" spans="1:9" x14ac:dyDescent="0.2">
      <c r="A375" s="2">
        <f t="shared" ref="A375:A390" si="72">A374+0.1</f>
        <v>37.100000000000257</v>
      </c>
      <c r="B375" s="2">
        <f>'Vazão Canal'!$G$10</f>
        <v>0</v>
      </c>
      <c r="C375" s="2" t="e">
        <f>((1/$C$2)*($E$2^0.5)*(((A375*B375))/(A375+2*B375))^(2/3))-'Vazão Canal'!$I$19</f>
        <v>#DIV/0!</v>
      </c>
      <c r="D375" s="2" t="e">
        <f t="shared" si="71"/>
        <v>#DIV/0!</v>
      </c>
      <c r="E375" s="34"/>
      <c r="F375" s="2"/>
      <c r="G375" s="2"/>
      <c r="H375" s="2"/>
      <c r="I375" s="2"/>
    </row>
    <row r="376" spans="1:9" x14ac:dyDescent="0.2">
      <c r="A376" s="2">
        <f t="shared" si="72"/>
        <v>37.200000000000259</v>
      </c>
      <c r="B376" s="2">
        <f>'Vazão Canal'!$G$10</f>
        <v>0</v>
      </c>
      <c r="C376" s="2" t="e">
        <f>((1/$C$2)*($E$2^0.5)*(((A376*B376))/(A376+2*B376))^(2/3))-'Vazão Canal'!$I$19</f>
        <v>#DIV/0!</v>
      </c>
      <c r="D376" s="2" t="e">
        <f t="shared" si="71"/>
        <v>#DIV/0!</v>
      </c>
      <c r="E376" s="34"/>
      <c r="F376" s="2"/>
      <c r="G376" s="2"/>
      <c r="H376" s="2"/>
      <c r="I376" s="2"/>
    </row>
    <row r="377" spans="1:9" x14ac:dyDescent="0.2">
      <c r="A377" s="2">
        <f t="shared" si="72"/>
        <v>37.30000000000026</v>
      </c>
      <c r="B377" s="2">
        <f>'Vazão Canal'!$G$10</f>
        <v>0</v>
      </c>
      <c r="C377" s="2" t="e">
        <f>((1/$C$2)*($E$2^0.5)*(((A377*B377))/(A377+2*B377))^(2/3))-'Vazão Canal'!$I$19</f>
        <v>#DIV/0!</v>
      </c>
      <c r="D377" s="2" t="e">
        <f t="shared" si="71"/>
        <v>#DIV/0!</v>
      </c>
      <c r="E377" s="34"/>
      <c r="F377" s="2"/>
      <c r="G377" s="2"/>
      <c r="H377" s="2"/>
      <c r="I377" s="2"/>
    </row>
    <row r="378" spans="1:9" x14ac:dyDescent="0.2">
      <c r="A378" s="2">
        <f t="shared" si="72"/>
        <v>37.400000000000261</v>
      </c>
      <c r="B378" s="2">
        <f>'Vazão Canal'!$G$10</f>
        <v>0</v>
      </c>
      <c r="C378" s="2" t="e">
        <f>((1/$C$2)*($E$2^0.5)*(((A378*B378))/(A378+2*B378))^(2/3))-'Vazão Canal'!$I$19</f>
        <v>#DIV/0!</v>
      </c>
      <c r="D378" s="2" t="e">
        <f t="shared" si="71"/>
        <v>#DIV/0!</v>
      </c>
      <c r="E378" s="34"/>
      <c r="F378" s="2"/>
      <c r="G378" s="2"/>
      <c r="H378" s="2"/>
      <c r="I378" s="2"/>
    </row>
    <row r="379" spans="1:9" x14ac:dyDescent="0.2">
      <c r="A379" s="2">
        <f t="shared" si="72"/>
        <v>37.500000000000263</v>
      </c>
      <c r="B379" s="2">
        <f>'Vazão Canal'!$G$10</f>
        <v>0</v>
      </c>
      <c r="C379" s="2" t="e">
        <f>((1/$C$2)*($E$2^0.5)*(((A379*B379))/(A379+2*B379))^(2/3))-'Vazão Canal'!$I$19</f>
        <v>#DIV/0!</v>
      </c>
      <c r="D379" s="2" t="e">
        <f t="shared" si="71"/>
        <v>#DIV/0!</v>
      </c>
      <c r="E379" s="34"/>
      <c r="F379" s="2"/>
      <c r="G379" s="2"/>
      <c r="H379" s="2"/>
      <c r="I379" s="2"/>
    </row>
    <row r="380" spans="1:9" x14ac:dyDescent="0.2">
      <c r="A380" s="2">
        <f t="shared" si="72"/>
        <v>37.600000000000264</v>
      </c>
      <c r="B380" s="2">
        <f>'Vazão Canal'!$G$10</f>
        <v>0</v>
      </c>
      <c r="C380" s="2" t="e">
        <f>((1/$C$2)*($E$2^0.5)*(((A380*B380))/(A380+2*B380))^(2/3))-'Vazão Canal'!$I$19</f>
        <v>#DIV/0!</v>
      </c>
      <c r="D380" s="2" t="e">
        <f t="shared" si="71"/>
        <v>#DIV/0!</v>
      </c>
      <c r="E380" s="34"/>
      <c r="F380" s="2"/>
      <c r="G380" s="2"/>
      <c r="H380" s="2"/>
      <c r="I380" s="2"/>
    </row>
    <row r="381" spans="1:9" x14ac:dyDescent="0.2">
      <c r="A381" s="2">
        <f t="shared" si="72"/>
        <v>37.700000000000266</v>
      </c>
      <c r="B381" s="2">
        <f>'Vazão Canal'!$G$10</f>
        <v>0</v>
      </c>
      <c r="C381" s="2" t="e">
        <f>((1/$C$2)*($E$2^0.5)*(((A381*B381))/(A381+2*B381))^(2/3))-'Vazão Canal'!$I$19</f>
        <v>#DIV/0!</v>
      </c>
      <c r="D381" s="2" t="e">
        <f t="shared" si="71"/>
        <v>#DIV/0!</v>
      </c>
      <c r="E381" s="34"/>
      <c r="F381" s="2"/>
      <c r="G381" s="2"/>
      <c r="H381" s="2"/>
      <c r="I381" s="2"/>
    </row>
    <row r="382" spans="1:9" x14ac:dyDescent="0.2">
      <c r="A382" s="2">
        <f t="shared" si="72"/>
        <v>37.800000000000267</v>
      </c>
      <c r="B382" s="2">
        <f>'Vazão Canal'!$G$10</f>
        <v>0</v>
      </c>
      <c r="C382" s="2" t="e">
        <f>((1/$C$2)*($E$2^0.5)*(((A382*B382))/(A382+2*B382))^(2/3))-'Vazão Canal'!$I$19</f>
        <v>#DIV/0!</v>
      </c>
      <c r="D382" s="2" t="e">
        <f t="shared" si="71"/>
        <v>#DIV/0!</v>
      </c>
      <c r="E382" s="34"/>
      <c r="F382" s="2"/>
      <c r="G382" s="2"/>
      <c r="H382" s="2"/>
      <c r="I382" s="2"/>
    </row>
    <row r="383" spans="1:9" x14ac:dyDescent="0.2">
      <c r="A383" s="2">
        <f t="shared" si="72"/>
        <v>37.900000000000269</v>
      </c>
      <c r="B383" s="2">
        <f>'Vazão Canal'!$G$10</f>
        <v>0</v>
      </c>
      <c r="C383" s="2" t="e">
        <f>((1/$C$2)*($E$2^0.5)*(((A383*B383))/(A383+2*B383))^(2/3))-'Vazão Canal'!$I$19</f>
        <v>#DIV/0!</v>
      </c>
      <c r="D383" s="2" t="e">
        <f t="shared" si="71"/>
        <v>#DIV/0!</v>
      </c>
      <c r="E383" s="34"/>
      <c r="F383" s="2"/>
      <c r="G383" s="2"/>
      <c r="H383" s="2"/>
      <c r="I383" s="2"/>
    </row>
    <row r="384" spans="1:9" x14ac:dyDescent="0.2">
      <c r="A384" s="2">
        <f t="shared" si="72"/>
        <v>38.00000000000027</v>
      </c>
      <c r="B384" s="2">
        <f>'Vazão Canal'!$G$10</f>
        <v>0</v>
      </c>
      <c r="C384" s="2" t="e">
        <f>((1/$C$2)*($E$2^0.5)*(((A384*B384))/(A384+2*B384))^(2/3))-'Vazão Canal'!$I$19</f>
        <v>#DIV/0!</v>
      </c>
      <c r="D384" s="2" t="e">
        <f t="shared" si="71"/>
        <v>#DIV/0!</v>
      </c>
      <c r="E384" s="34"/>
      <c r="F384" s="2"/>
      <c r="G384" s="2"/>
      <c r="H384" s="2"/>
      <c r="I384" s="2"/>
    </row>
    <row r="385" spans="1:9" x14ac:dyDescent="0.2">
      <c r="A385" s="2">
        <f t="shared" si="72"/>
        <v>38.100000000000271</v>
      </c>
      <c r="B385" s="2">
        <f>'Vazão Canal'!$G$10</f>
        <v>0</v>
      </c>
      <c r="C385" s="2" t="e">
        <f>((1/$C$2)*($E$2^0.5)*(((A385*B385))/(A385+2*B385))^(2/3))-'Vazão Canal'!$I$19</f>
        <v>#DIV/0!</v>
      </c>
      <c r="D385" s="2" t="e">
        <f t="shared" si="71"/>
        <v>#DIV/0!</v>
      </c>
      <c r="E385" s="34"/>
      <c r="F385" s="2"/>
      <c r="G385" s="2"/>
      <c r="H385" s="2"/>
      <c r="I385" s="2"/>
    </row>
    <row r="386" spans="1:9" x14ac:dyDescent="0.2">
      <c r="A386" s="2">
        <f t="shared" si="72"/>
        <v>38.200000000000273</v>
      </c>
      <c r="B386" s="2">
        <f>'Vazão Canal'!$G$10</f>
        <v>0</v>
      </c>
      <c r="C386" s="2" t="e">
        <f>((1/$C$2)*($E$2^0.5)*(((A386*B386))/(A386+2*B386))^(2/3))-'Vazão Canal'!$I$19</f>
        <v>#DIV/0!</v>
      </c>
      <c r="D386" s="2" t="e">
        <f t="shared" si="71"/>
        <v>#DIV/0!</v>
      </c>
      <c r="E386" s="34"/>
      <c r="F386" s="2"/>
      <c r="G386" s="2"/>
      <c r="H386" s="2"/>
      <c r="I386" s="2"/>
    </row>
    <row r="387" spans="1:9" x14ac:dyDescent="0.2">
      <c r="A387" s="2">
        <f t="shared" si="72"/>
        <v>38.300000000000274</v>
      </c>
      <c r="B387" s="2">
        <f>'Vazão Canal'!$G$10</f>
        <v>0</v>
      </c>
      <c r="C387" s="2" t="e">
        <f>((1/$C$2)*($E$2^0.5)*(((A387*B387))/(A387+2*B387))^(2/3))-'Vazão Canal'!$I$19</f>
        <v>#DIV/0!</v>
      </c>
      <c r="D387" s="2" t="e">
        <f t="shared" si="71"/>
        <v>#DIV/0!</v>
      </c>
      <c r="E387" s="34"/>
      <c r="F387" s="2"/>
      <c r="G387" s="2"/>
      <c r="H387" s="2"/>
      <c r="I387" s="2"/>
    </row>
    <row r="388" spans="1:9" x14ac:dyDescent="0.2">
      <c r="A388" s="2">
        <f t="shared" si="72"/>
        <v>38.400000000000276</v>
      </c>
      <c r="B388" s="2">
        <f>'Vazão Canal'!$G$10</f>
        <v>0</v>
      </c>
      <c r="C388" s="2" t="e">
        <f>((1/$C$2)*($E$2^0.5)*(((A388*B388))/(A388+2*B388))^(2/3))-'Vazão Canal'!$I$19</f>
        <v>#DIV/0!</v>
      </c>
      <c r="D388" s="2" t="e">
        <f t="shared" si="71"/>
        <v>#DIV/0!</v>
      </c>
      <c r="E388" s="34"/>
      <c r="F388" s="2"/>
      <c r="G388" s="2"/>
      <c r="H388" s="2"/>
      <c r="I388" s="2"/>
    </row>
    <row r="389" spans="1:9" x14ac:dyDescent="0.2">
      <c r="A389" s="2">
        <f t="shared" si="72"/>
        <v>38.500000000000277</v>
      </c>
      <c r="B389" s="2">
        <f>'Vazão Canal'!$G$10</f>
        <v>0</v>
      </c>
      <c r="C389" s="2" t="e">
        <f>((1/$C$2)*($E$2^0.5)*(((A389*B389))/(A389+2*B389))^(2/3))-'Vazão Canal'!$I$19</f>
        <v>#DIV/0!</v>
      </c>
      <c r="D389" s="2" t="e">
        <f t="shared" si="71"/>
        <v>#DIV/0!</v>
      </c>
      <c r="E389" s="34"/>
      <c r="F389" s="2"/>
      <c r="G389" s="2"/>
      <c r="H389" s="2"/>
      <c r="I389" s="2"/>
    </row>
    <row r="390" spans="1:9" x14ac:dyDescent="0.2">
      <c r="A390" s="2">
        <f t="shared" si="72"/>
        <v>38.600000000000279</v>
      </c>
      <c r="B390" s="2">
        <f>'Vazão Canal'!$G$10</f>
        <v>0</v>
      </c>
      <c r="C390" s="2" t="e">
        <f>((1/$C$2)*($E$2^0.5)*(((A390*B390))/(A390+2*B390))^(2/3))-'Vazão Canal'!$I$19</f>
        <v>#DIV/0!</v>
      </c>
      <c r="D390" s="2" t="e">
        <f t="shared" ref="D390:D404" si="73">ABS(C390)</f>
        <v>#DIV/0!</v>
      </c>
      <c r="E390" s="34"/>
      <c r="F390" s="2"/>
      <c r="G390" s="2"/>
      <c r="H390" s="2"/>
      <c r="I390" s="2"/>
    </row>
    <row r="391" spans="1:9" x14ac:dyDescent="0.2">
      <c r="A391" s="2">
        <f t="shared" ref="A391:A404" si="74">A390+0.1</f>
        <v>38.70000000000028</v>
      </c>
      <c r="B391" s="2">
        <f>'Vazão Canal'!$G$10</f>
        <v>0</v>
      </c>
      <c r="C391" s="2" t="e">
        <f>((1/$C$2)*($E$2^0.5)*(((A391*B391))/(A391+2*B391))^(2/3))-'Vazão Canal'!$I$19</f>
        <v>#DIV/0!</v>
      </c>
      <c r="D391" s="2" t="e">
        <f t="shared" si="73"/>
        <v>#DIV/0!</v>
      </c>
      <c r="E391" s="34"/>
      <c r="F391" s="2"/>
      <c r="G391" s="2"/>
      <c r="H391" s="2"/>
      <c r="I391" s="2"/>
    </row>
    <row r="392" spans="1:9" x14ac:dyDescent="0.2">
      <c r="A392" s="2">
        <f t="shared" si="74"/>
        <v>38.800000000000281</v>
      </c>
      <c r="B392" s="2">
        <f>'Vazão Canal'!$G$10</f>
        <v>0</v>
      </c>
      <c r="C392" s="2" t="e">
        <f>((1/$C$2)*($E$2^0.5)*(((A392*B392))/(A392+2*B392))^(2/3))-'Vazão Canal'!$I$19</f>
        <v>#DIV/0!</v>
      </c>
      <c r="D392" s="2" t="e">
        <f t="shared" si="73"/>
        <v>#DIV/0!</v>
      </c>
      <c r="E392" s="34"/>
      <c r="F392" s="2"/>
      <c r="G392" s="2"/>
      <c r="H392" s="2"/>
      <c r="I392" s="2"/>
    </row>
    <row r="393" spans="1:9" x14ac:dyDescent="0.2">
      <c r="A393" s="2">
        <f t="shared" si="74"/>
        <v>38.900000000000283</v>
      </c>
      <c r="B393" s="2">
        <f>'Vazão Canal'!$G$10</f>
        <v>0</v>
      </c>
      <c r="C393" s="2" t="e">
        <f>((1/$C$2)*($E$2^0.5)*(((A393*B393))/(A393+2*B393))^(2/3))-'Vazão Canal'!$I$19</f>
        <v>#DIV/0!</v>
      </c>
      <c r="D393" s="2" t="e">
        <f t="shared" si="73"/>
        <v>#DIV/0!</v>
      </c>
      <c r="E393" s="34"/>
      <c r="F393" s="2"/>
      <c r="G393" s="2"/>
      <c r="H393" s="2"/>
      <c r="I393" s="2"/>
    </row>
    <row r="394" spans="1:9" x14ac:dyDescent="0.2">
      <c r="A394" s="2">
        <f t="shared" si="74"/>
        <v>39.000000000000284</v>
      </c>
      <c r="B394" s="2">
        <f>'Vazão Canal'!$G$10</f>
        <v>0</v>
      </c>
      <c r="C394" s="2" t="e">
        <f>((1/$C$2)*($E$2^0.5)*(((A394*B394))/(A394+2*B394))^(2/3))-'Vazão Canal'!$I$19</f>
        <v>#DIV/0!</v>
      </c>
      <c r="D394" s="2" t="e">
        <f t="shared" si="73"/>
        <v>#DIV/0!</v>
      </c>
      <c r="E394" s="34"/>
      <c r="F394" s="2"/>
      <c r="G394" s="2"/>
      <c r="H394" s="2"/>
      <c r="I394" s="2"/>
    </row>
    <row r="395" spans="1:9" x14ac:dyDescent="0.2">
      <c r="A395" s="2">
        <f t="shared" si="74"/>
        <v>39.100000000000286</v>
      </c>
      <c r="B395" s="2">
        <f>'Vazão Canal'!$G$10</f>
        <v>0</v>
      </c>
      <c r="C395" s="2" t="e">
        <f>((1/$C$2)*($E$2^0.5)*(((A395*B395))/(A395+2*B395))^(2/3))-'Vazão Canal'!$I$19</f>
        <v>#DIV/0!</v>
      </c>
      <c r="D395" s="2" t="e">
        <f t="shared" si="73"/>
        <v>#DIV/0!</v>
      </c>
      <c r="E395" s="34"/>
      <c r="F395" s="2"/>
      <c r="G395" s="2"/>
      <c r="H395" s="2"/>
      <c r="I395" s="2"/>
    </row>
    <row r="396" spans="1:9" x14ac:dyDescent="0.2">
      <c r="A396" s="2">
        <f t="shared" si="74"/>
        <v>39.200000000000287</v>
      </c>
      <c r="B396" s="2">
        <f>'Vazão Canal'!$G$10</f>
        <v>0</v>
      </c>
      <c r="C396" s="2" t="e">
        <f>((1/$C$2)*($E$2^0.5)*(((A396*B396))/(A396+2*B396))^(2/3))-'Vazão Canal'!$I$19</f>
        <v>#DIV/0!</v>
      </c>
      <c r="D396" s="2" t="e">
        <f t="shared" si="73"/>
        <v>#DIV/0!</v>
      </c>
      <c r="E396" s="34"/>
      <c r="F396" s="2"/>
      <c r="G396" s="2"/>
      <c r="H396" s="2"/>
      <c r="I396" s="2"/>
    </row>
    <row r="397" spans="1:9" x14ac:dyDescent="0.2">
      <c r="A397" s="2">
        <f t="shared" si="74"/>
        <v>39.300000000000288</v>
      </c>
      <c r="B397" s="2">
        <f>'Vazão Canal'!$G$10</f>
        <v>0</v>
      </c>
      <c r="C397" s="2" t="e">
        <f>((1/$C$2)*($E$2^0.5)*(((A397*B397))/(A397+2*B397))^(2/3))-'Vazão Canal'!$I$19</f>
        <v>#DIV/0!</v>
      </c>
      <c r="D397" s="2" t="e">
        <f t="shared" si="73"/>
        <v>#DIV/0!</v>
      </c>
      <c r="E397" s="34"/>
      <c r="F397" s="2"/>
      <c r="G397" s="2"/>
      <c r="H397" s="2"/>
      <c r="I397" s="2"/>
    </row>
    <row r="398" spans="1:9" x14ac:dyDescent="0.2">
      <c r="A398" s="2">
        <f t="shared" si="74"/>
        <v>39.40000000000029</v>
      </c>
      <c r="B398" s="2">
        <f>'Vazão Canal'!$G$10</f>
        <v>0</v>
      </c>
      <c r="C398" s="2" t="e">
        <f>((1/$C$2)*($E$2^0.5)*(((A398*B398))/(A398+2*B398))^(2/3))-'Vazão Canal'!$I$19</f>
        <v>#DIV/0!</v>
      </c>
      <c r="D398" s="2" t="e">
        <f t="shared" si="73"/>
        <v>#DIV/0!</v>
      </c>
      <c r="E398" s="34"/>
      <c r="F398" s="2"/>
      <c r="G398" s="2"/>
      <c r="H398" s="2"/>
      <c r="I398" s="2"/>
    </row>
    <row r="399" spans="1:9" x14ac:dyDescent="0.2">
      <c r="A399" s="2">
        <f t="shared" si="74"/>
        <v>39.500000000000291</v>
      </c>
      <c r="B399" s="2">
        <f>'Vazão Canal'!$G$10</f>
        <v>0</v>
      </c>
      <c r="C399" s="2" t="e">
        <f>((1/$C$2)*($E$2^0.5)*(((A399*B399))/(A399+2*B399))^(2/3))-'Vazão Canal'!$I$19</f>
        <v>#DIV/0!</v>
      </c>
      <c r="D399" s="2" t="e">
        <f t="shared" si="73"/>
        <v>#DIV/0!</v>
      </c>
      <c r="E399" s="34"/>
      <c r="F399" s="2"/>
      <c r="G399" s="2"/>
      <c r="H399" s="2"/>
      <c r="I399" s="2"/>
    </row>
    <row r="400" spans="1:9" x14ac:dyDescent="0.2">
      <c r="A400" s="2">
        <f t="shared" si="74"/>
        <v>39.600000000000293</v>
      </c>
      <c r="B400" s="2">
        <f>'Vazão Canal'!$G$10</f>
        <v>0</v>
      </c>
      <c r="C400" s="2" t="e">
        <f>((1/$C$2)*($E$2^0.5)*(((A400*B400))/(A400+2*B400))^(2/3))-'Vazão Canal'!$I$19</f>
        <v>#DIV/0!</v>
      </c>
      <c r="D400" s="2" t="e">
        <f t="shared" si="73"/>
        <v>#DIV/0!</v>
      </c>
      <c r="E400" s="34"/>
      <c r="F400" s="2"/>
      <c r="G400" s="2"/>
      <c r="H400" s="2"/>
      <c r="I400" s="2"/>
    </row>
    <row r="401" spans="1:9" x14ac:dyDescent="0.2">
      <c r="A401" s="2">
        <f t="shared" si="74"/>
        <v>39.700000000000294</v>
      </c>
      <c r="B401" s="2">
        <f>'Vazão Canal'!$G$10</f>
        <v>0</v>
      </c>
      <c r="C401" s="2" t="e">
        <f>((1/$C$2)*($E$2^0.5)*(((A401*B401))/(A401+2*B401))^(2/3))-'Vazão Canal'!$I$19</f>
        <v>#DIV/0!</v>
      </c>
      <c r="D401" s="2" t="e">
        <f t="shared" si="73"/>
        <v>#DIV/0!</v>
      </c>
      <c r="E401" s="34"/>
      <c r="F401" s="2"/>
      <c r="G401" s="2"/>
      <c r="H401" s="2"/>
      <c r="I401" s="2"/>
    </row>
    <row r="402" spans="1:9" x14ac:dyDescent="0.2">
      <c r="A402" s="2">
        <f t="shared" si="74"/>
        <v>39.800000000000296</v>
      </c>
      <c r="B402" s="2">
        <f>'Vazão Canal'!$G$10</f>
        <v>0</v>
      </c>
      <c r="C402" s="2" t="e">
        <f>((1/$C$2)*($E$2^0.5)*(((A402*B402))/(A402+2*B402))^(2/3))-'Vazão Canal'!$I$19</f>
        <v>#DIV/0!</v>
      </c>
      <c r="D402" s="2" t="e">
        <f t="shared" si="73"/>
        <v>#DIV/0!</v>
      </c>
      <c r="E402" s="34"/>
      <c r="F402" s="2"/>
      <c r="G402" s="2"/>
      <c r="H402" s="2"/>
      <c r="I402" s="2"/>
    </row>
    <row r="403" spans="1:9" x14ac:dyDescent="0.2">
      <c r="A403" s="2">
        <f t="shared" si="74"/>
        <v>39.900000000000297</v>
      </c>
      <c r="B403" s="2">
        <f>'Vazão Canal'!$G$10</f>
        <v>0</v>
      </c>
      <c r="C403" s="2" t="e">
        <f>((1/$C$2)*($E$2^0.5)*(((A403*B403))/(A403+2*B403))^(2/3))-'Vazão Canal'!$I$19</f>
        <v>#DIV/0!</v>
      </c>
      <c r="D403" s="2" t="e">
        <f t="shared" si="73"/>
        <v>#DIV/0!</v>
      </c>
      <c r="E403" s="34"/>
      <c r="F403" s="2"/>
      <c r="G403" s="2"/>
      <c r="H403" s="2"/>
      <c r="I403" s="2"/>
    </row>
    <row r="404" spans="1:9" x14ac:dyDescent="0.2">
      <c r="A404" s="2">
        <f t="shared" si="74"/>
        <v>40.000000000000298</v>
      </c>
      <c r="B404" s="2">
        <f>'Vazão Canal'!$G$10</f>
        <v>0</v>
      </c>
      <c r="C404" s="2" t="e">
        <f>((1/$C$2)*($E$2^0.5)*(((A404*B404))/(A404+2*B404))^(2/3))-'Vazão Canal'!$I$19</f>
        <v>#DIV/0!</v>
      </c>
      <c r="D404" s="2" t="e">
        <f t="shared" si="73"/>
        <v>#DIV/0!</v>
      </c>
      <c r="E404" s="34"/>
      <c r="F404" s="2"/>
      <c r="G404" s="2"/>
      <c r="H404" s="2"/>
      <c r="I404" s="2"/>
    </row>
    <row r="405" spans="1:9" x14ac:dyDescent="0.2">
      <c r="A405" s="2"/>
      <c r="B405" s="2"/>
      <c r="C405" s="4" t="s">
        <v>8</v>
      </c>
      <c r="D405" s="2" t="e">
        <f>MIN(D5:D404)</f>
        <v>#DIV/0!</v>
      </c>
      <c r="E405" s="2"/>
      <c r="F405" s="2"/>
      <c r="G405" s="2"/>
      <c r="H405" s="2"/>
      <c r="I405" s="2"/>
    </row>
    <row r="406" spans="1:9" x14ac:dyDescent="0.2">
      <c r="A406" s="34" t="s">
        <v>7</v>
      </c>
      <c r="B406" s="35" t="s">
        <v>0</v>
      </c>
      <c r="C406" s="2"/>
      <c r="D406" s="2"/>
      <c r="E406" s="2"/>
      <c r="F406" s="2"/>
      <c r="G406" s="2"/>
      <c r="H406" s="2"/>
      <c r="I406" s="2"/>
    </row>
    <row r="407" spans="1:9" x14ac:dyDescent="0.2">
      <c r="A407" s="2" t="e">
        <f>D405</f>
        <v>#DIV/0!</v>
      </c>
      <c r="B407" s="2" t="e">
        <f>DGET(A4:D404,A4,A406:A407)</f>
        <v>#NUM!</v>
      </c>
      <c r="C407" s="2"/>
      <c r="D407" s="2"/>
      <c r="E407" s="2"/>
      <c r="F407" s="2"/>
      <c r="G407" s="2"/>
      <c r="H407" s="2"/>
      <c r="I407" s="2"/>
    </row>
  </sheetData>
  <phoneticPr fontId="21" type="noConversion"/>
  <printOptions gridLines="1" gridLinesSet="0"/>
  <pageMargins left="0.78740157499999996" right="0.78740157499999996" top="0.984251969" bottom="0.984251969" header="0.49212598499999999" footer="0.49212598499999999"/>
  <headerFooter alignWithMargins="0">
    <oddHeader>&amp;A</oddHeader>
    <oddFooter>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ColWidth="12" defaultRowHeight="12.75" x14ac:dyDescent="0.2"/>
  <sheetData/>
  <phoneticPr fontId="21" type="noConversion"/>
  <printOptions gridLines="1" gridLinesSet="0"/>
  <pageMargins left="0.78740157499999996" right="0.78740157499999996" top="0.984251969" bottom="0.984251969" header="0.49212598499999999" footer="0.49212598499999999"/>
  <headerFooter alignWithMargins="0">
    <oddHeader>&amp;A</oddHeader>
    <oddFooter>Página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ColWidth="12" defaultRowHeight="12.75" x14ac:dyDescent="0.2"/>
  <sheetData/>
  <phoneticPr fontId="21" type="noConversion"/>
  <printOptions gridLines="1" gridLinesSet="0"/>
  <pageMargins left="0.78740157499999996" right="0.78740157499999996" top="0.984251969" bottom="0.984251969" header="0.49212598499999999" footer="0.49212598499999999"/>
  <headerFooter alignWithMargins="0">
    <oddHeader>&amp;A</oddHeader>
    <oddFooter>Página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ColWidth="12" defaultRowHeight="12.75" x14ac:dyDescent="0.2"/>
  <sheetData/>
  <phoneticPr fontId="21" type="noConversion"/>
  <printOptions gridLines="1" gridLinesSet="0"/>
  <pageMargins left="0.78740157499999996" right="0.78740157499999996" top="0.984251969" bottom="0.984251969" header="0.49212598499999999" footer="0.49212598499999999"/>
  <headerFooter alignWithMargins="0">
    <oddHeader>&amp;A</oddHeader>
    <oddFooter>Página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ColWidth="12" defaultRowHeight="12.75" x14ac:dyDescent="0.2"/>
  <sheetData/>
  <phoneticPr fontId="21" type="noConversion"/>
  <printOptions gridLines="1" gridLinesSet="0"/>
  <pageMargins left="0.78740157499999996" right="0.78740157499999996" top="0.984251969" bottom="0.984251969" header="0.49212598499999999" footer="0.49212598499999999"/>
  <headerFooter alignWithMargins="0">
    <oddHeader>&amp;A</oddHeader>
    <oddFooter>Página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ColWidth="12" defaultRowHeight="12.75" x14ac:dyDescent="0.2"/>
  <sheetData/>
  <phoneticPr fontId="21" type="noConversion"/>
  <printOptions gridLines="1" gridLinesSet="0"/>
  <pageMargins left="0.78740157499999996" right="0.78740157499999996" top="0.984251969" bottom="0.984251969" header="0.49212598499999999" footer="0.49212598499999999"/>
  <headerFooter alignWithMargins="0">
    <oddHeader>&amp;A</oddHeader>
    <oddFooter>Página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ColWidth="12" defaultRowHeight="12.75" x14ac:dyDescent="0.2"/>
  <sheetData/>
  <phoneticPr fontId="21" type="noConversion"/>
  <printOptions gridLines="1" gridLinesSet="0"/>
  <pageMargins left="0.78740157499999996" right="0.78740157499999996" top="0.984251969" bottom="0.984251969" header="0.49212598499999999" footer="0.49212598499999999"/>
  <headerFooter alignWithMargins="0">
    <oddHeader>&amp;A</oddHeader>
    <oddFooter>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2"/>
  <sheetViews>
    <sheetView workbookViewId="0">
      <selection activeCell="B2" sqref="B2"/>
    </sheetView>
  </sheetViews>
  <sheetFormatPr defaultColWidth="12" defaultRowHeight="12.75" x14ac:dyDescent="0.2"/>
  <sheetData>
    <row r="1" spans="1:8" x14ac:dyDescent="0.2">
      <c r="A1" s="1" t="s">
        <v>2</v>
      </c>
      <c r="B1" s="1" t="s">
        <v>9</v>
      </c>
      <c r="C1" s="1" t="s">
        <v>10</v>
      </c>
    </row>
    <row r="2" spans="1:8" x14ac:dyDescent="0.2">
      <c r="A2" s="53">
        <f>'Perfil do Canal'!F5</f>
        <v>0.88</v>
      </c>
      <c r="B2" s="1">
        <f>'Perfil do Canal'!I8</f>
        <v>0.05</v>
      </c>
      <c r="C2" s="57">
        <f>'Perfil do Canal'!F9</f>
        <v>1.5</v>
      </c>
      <c r="E2" s="1" t="s">
        <v>0</v>
      </c>
      <c r="F2" s="1" t="s">
        <v>1</v>
      </c>
      <c r="G2" s="1" t="s">
        <v>11</v>
      </c>
      <c r="H2" s="1" t="s">
        <v>12</v>
      </c>
    </row>
    <row r="3" spans="1:8" x14ac:dyDescent="0.2">
      <c r="A3" s="1" t="s">
        <v>13</v>
      </c>
      <c r="B3" s="1" t="s">
        <v>14</v>
      </c>
      <c r="C3" s="1" t="s">
        <v>10</v>
      </c>
      <c r="D3" s="1" t="s">
        <v>15</v>
      </c>
      <c r="E3" s="2">
        <v>1</v>
      </c>
      <c r="F3" s="2">
        <f>$A$16</f>
        <v>0.01</v>
      </c>
      <c r="G3" s="2">
        <f>((1/$A$2)*($B$2^0.5)*(((E3*F3))/(E3+2*F3))^(2/3))-$C$2</f>
        <v>-1.4883604671904773</v>
      </c>
      <c r="H3" s="2">
        <f>ABS(G3)</f>
        <v>1.4883604671904773</v>
      </c>
    </row>
    <row r="4" spans="1:8" x14ac:dyDescent="0.2">
      <c r="A4" s="58">
        <v>1</v>
      </c>
      <c r="B4" s="1">
        <f>H24</f>
        <v>0.39000000000000007</v>
      </c>
      <c r="C4">
        <f t="shared" ref="C4:C11" si="0">(1/$A$2)*($B$2^0.5)*((A4*B4)/(A4+2*B4))^(2/3)</f>
        <v>9.2348972239012173E-2</v>
      </c>
      <c r="D4">
        <f t="shared" ref="D4:D11" si="1">C4*B4*A4</f>
        <v>3.6016099173214751E-2</v>
      </c>
      <c r="E4" s="2">
        <v>1</v>
      </c>
      <c r="F4" s="2">
        <f>$A$17</f>
        <v>0.03</v>
      </c>
      <c r="G4" s="2">
        <f t="shared" ref="G4:G19" si="2">((1/$A$2)*($B$2^0.5)*(((E4*F4))/(E4+2*F4))^(2/3))-$C$2</f>
        <v>-1.4764017794188353</v>
      </c>
      <c r="H4" s="2">
        <f t="shared" ref="H4:H19" si="3">ABS(G4)</f>
        <v>1.4764017794188353</v>
      </c>
    </row>
    <row r="5" spans="1:8" x14ac:dyDescent="0.2">
      <c r="A5">
        <v>5</v>
      </c>
      <c r="B5" s="1">
        <f>H48</f>
        <v>0.39000000000000007</v>
      </c>
      <c r="C5">
        <f t="shared" si="0"/>
        <v>0.12314218216187416</v>
      </c>
      <c r="D5">
        <f t="shared" si="1"/>
        <v>0.24012725521565464</v>
      </c>
      <c r="E5" s="2">
        <v>1</v>
      </c>
      <c r="F5" s="2">
        <f>$A$18</f>
        <v>0.05</v>
      </c>
      <c r="G5" s="2">
        <f t="shared" si="2"/>
        <v>-1.4676366197367074</v>
      </c>
      <c r="H5" s="2">
        <f t="shared" si="3"/>
        <v>1.4676366197367074</v>
      </c>
    </row>
    <row r="6" spans="1:8" x14ac:dyDescent="0.2">
      <c r="A6">
        <f>A5+5</f>
        <v>10</v>
      </c>
      <c r="B6" s="1">
        <f>H72</f>
        <v>0.39000000000000007</v>
      </c>
      <c r="C6">
        <f t="shared" si="0"/>
        <v>0.12901282768263747</v>
      </c>
      <c r="D6">
        <f t="shared" si="1"/>
        <v>0.50315002796228625</v>
      </c>
      <c r="E6" s="2">
        <v>1</v>
      </c>
      <c r="F6" s="2">
        <f>$A$19</f>
        <v>7.0000000000000007E-2</v>
      </c>
      <c r="G6" s="2">
        <f t="shared" si="2"/>
        <v>-1.4604513992565444</v>
      </c>
      <c r="H6" s="2">
        <f t="shared" si="3"/>
        <v>1.4604513992565444</v>
      </c>
    </row>
    <row r="7" spans="1:8" x14ac:dyDescent="0.2">
      <c r="A7">
        <f>A6+5</f>
        <v>15</v>
      </c>
      <c r="B7" s="1">
        <f>H96</f>
        <v>0.39000000000000007</v>
      </c>
      <c r="C7">
        <f t="shared" si="0"/>
        <v>0.13112985314178863</v>
      </c>
      <c r="D7">
        <f t="shared" si="1"/>
        <v>0.76710964087946354</v>
      </c>
      <c r="E7" s="2">
        <v>1</v>
      </c>
      <c r="F7" s="2">
        <f>$A$20</f>
        <v>9.0000000000000011E-2</v>
      </c>
      <c r="G7" s="2">
        <f t="shared" si="2"/>
        <v>-1.4543007227674221</v>
      </c>
      <c r="H7" s="2">
        <f t="shared" si="3"/>
        <v>1.4543007227674221</v>
      </c>
    </row>
    <row r="8" spans="1:8" x14ac:dyDescent="0.2">
      <c r="A8">
        <f>A7+5</f>
        <v>20</v>
      </c>
      <c r="B8" s="1">
        <f>H120</f>
        <v>0.39000000000000007</v>
      </c>
      <c r="C8">
        <f t="shared" si="0"/>
        <v>0.13222138529725139</v>
      </c>
      <c r="D8">
        <f t="shared" si="1"/>
        <v>1.0313268053185611</v>
      </c>
      <c r="E8" s="2">
        <v>1</v>
      </c>
      <c r="F8" s="2">
        <f>$A$21</f>
        <v>0.11000000000000001</v>
      </c>
      <c r="G8" s="2">
        <f t="shared" si="2"/>
        <v>-1.4489074514438169</v>
      </c>
      <c r="H8" s="2">
        <f t="shared" si="3"/>
        <v>1.4489074514438169</v>
      </c>
    </row>
    <row r="9" spans="1:8" x14ac:dyDescent="0.2">
      <c r="A9">
        <f>A8+5</f>
        <v>25</v>
      </c>
      <c r="B9" s="1">
        <f>H144</f>
        <v>0.39000000000000007</v>
      </c>
      <c r="C9">
        <f t="shared" si="0"/>
        <v>0.13288729620824224</v>
      </c>
      <c r="D9">
        <f t="shared" si="1"/>
        <v>1.2956511380303621</v>
      </c>
      <c r="E9" s="2">
        <v>1</v>
      </c>
      <c r="F9" s="2">
        <f>$A$22</f>
        <v>0.13</v>
      </c>
      <c r="G9" s="2">
        <f t="shared" si="2"/>
        <v>-1.4441035532323909</v>
      </c>
      <c r="H9" s="2">
        <f t="shared" si="3"/>
        <v>1.4441035532323909</v>
      </c>
    </row>
    <row r="10" spans="1:8" x14ac:dyDescent="0.2">
      <c r="A10">
        <v>35</v>
      </c>
      <c r="B10" s="1">
        <f>H168</f>
        <v>0.39000000000000007</v>
      </c>
      <c r="C10">
        <f t="shared" si="0"/>
        <v>0.13365869200951078</v>
      </c>
      <c r="D10">
        <f t="shared" si="1"/>
        <v>1.8244411459298224</v>
      </c>
      <c r="E10" s="2">
        <v>1</v>
      </c>
      <c r="F10" s="2">
        <f>$A$23</f>
        <v>0.15</v>
      </c>
      <c r="G10" s="2">
        <f t="shared" si="2"/>
        <v>-1.4397762768179843</v>
      </c>
      <c r="H10" s="2">
        <f t="shared" si="3"/>
        <v>1.4397762768179843</v>
      </c>
    </row>
    <row r="11" spans="1:8" x14ac:dyDescent="0.2">
      <c r="A11">
        <v>50</v>
      </c>
      <c r="B11" s="1">
        <f>H192</f>
        <v>0.39000000000000007</v>
      </c>
      <c r="C11">
        <f t="shared" si="0"/>
        <v>0.13424463545769583</v>
      </c>
      <c r="D11">
        <f t="shared" si="1"/>
        <v>2.617770391425069</v>
      </c>
      <c r="E11" s="2">
        <v>1</v>
      </c>
      <c r="F11" s="2">
        <f>$A$24</f>
        <v>0.16999999999999998</v>
      </c>
      <c r="G11" s="2">
        <f t="shared" si="2"/>
        <v>-1.4358448174078793</v>
      </c>
      <c r="H11" s="2">
        <f t="shared" si="3"/>
        <v>1.4358448174078793</v>
      </c>
    </row>
    <row r="12" spans="1:8" x14ac:dyDescent="0.2">
      <c r="B12" s="1"/>
      <c r="E12" s="2">
        <v>1</v>
      </c>
      <c r="F12" s="2">
        <f>$A$25</f>
        <v>0.18999999999999997</v>
      </c>
      <c r="G12" s="2">
        <f t="shared" si="2"/>
        <v>-1.4322485377160032</v>
      </c>
      <c r="H12" s="2">
        <f t="shared" si="3"/>
        <v>1.4322485377160032</v>
      </c>
    </row>
    <row r="13" spans="1:8" x14ac:dyDescent="0.2">
      <c r="B13" s="1"/>
      <c r="E13" s="2">
        <v>1</v>
      </c>
      <c r="F13" s="2">
        <f>$A$26</f>
        <v>0.20999999999999996</v>
      </c>
      <c r="G13" s="2">
        <f t="shared" si="2"/>
        <v>-1.4289403664410083</v>
      </c>
      <c r="H13" s="2">
        <f t="shared" si="3"/>
        <v>1.4289403664410083</v>
      </c>
    </row>
    <row r="14" spans="1:8" x14ac:dyDescent="0.2">
      <c r="B14" s="1"/>
      <c r="E14" s="2">
        <v>1</v>
      </c>
      <c r="F14" s="2">
        <f>$A$27</f>
        <v>0.22999999999999995</v>
      </c>
      <c r="G14" s="2">
        <f t="shared" si="2"/>
        <v>-1.4258828035276958</v>
      </c>
      <c r="H14" s="2">
        <f t="shared" si="3"/>
        <v>1.4258828035276958</v>
      </c>
    </row>
    <row r="15" spans="1:8" x14ac:dyDescent="0.2">
      <c r="E15" s="2">
        <v>1</v>
      </c>
      <c r="F15" s="2">
        <f>$A$28</f>
        <v>0.24999999999999994</v>
      </c>
      <c r="G15" s="2">
        <f t="shared" si="2"/>
        <v>-1.4230453566498602</v>
      </c>
      <c r="H15" s="2">
        <f t="shared" si="3"/>
        <v>1.4230453566498602</v>
      </c>
    </row>
    <row r="16" spans="1:8" x14ac:dyDescent="0.2">
      <c r="A16" s="2">
        <v>0.01</v>
      </c>
      <c r="E16" s="2">
        <v>1</v>
      </c>
      <c r="F16" s="2">
        <f>$A$29</f>
        <v>0.26999999999999996</v>
      </c>
      <c r="G16" s="2">
        <f t="shared" si="2"/>
        <v>-1.4204028180614061</v>
      </c>
      <c r="H16" s="2">
        <f t="shared" si="3"/>
        <v>1.4204028180614061</v>
      </c>
    </row>
    <row r="17" spans="1:8" x14ac:dyDescent="0.2">
      <c r="A17" s="2">
        <f>A16+0.02</f>
        <v>0.03</v>
      </c>
      <c r="E17" s="2">
        <v>1</v>
      </c>
      <c r="F17" s="2">
        <f>$A$30</f>
        <v>0.28999999999999998</v>
      </c>
      <c r="G17" s="2">
        <f t="shared" si="2"/>
        <v>-1.4179340620870937</v>
      </c>
      <c r="H17" s="2">
        <f t="shared" si="3"/>
        <v>1.4179340620870937</v>
      </c>
    </row>
    <row r="18" spans="1:8" x14ac:dyDescent="0.2">
      <c r="A18" s="2">
        <f t="shared" ref="A18:A33" si="4">A17+0.02</f>
        <v>0.05</v>
      </c>
      <c r="E18" s="2">
        <v>1</v>
      </c>
      <c r="F18" s="2">
        <f>$A$31</f>
        <v>0.31</v>
      </c>
      <c r="G18" s="2">
        <f t="shared" si="2"/>
        <v>-1.415621179636473</v>
      </c>
      <c r="H18" s="2">
        <f t="shared" si="3"/>
        <v>1.415621179636473</v>
      </c>
    </row>
    <row r="19" spans="1:8" x14ac:dyDescent="0.2">
      <c r="A19" s="2">
        <f t="shared" si="4"/>
        <v>7.0000000000000007E-2</v>
      </c>
      <c r="E19" s="2">
        <v>1</v>
      </c>
      <c r="F19" s="2">
        <f>$A$32</f>
        <v>0.33</v>
      </c>
      <c r="G19" s="2">
        <f t="shared" si="2"/>
        <v>-1.413448838996137</v>
      </c>
      <c r="H19" s="2">
        <f t="shared" si="3"/>
        <v>1.413448838996137</v>
      </c>
    </row>
    <row r="20" spans="1:8" x14ac:dyDescent="0.2">
      <c r="A20" s="2">
        <f t="shared" si="4"/>
        <v>9.0000000000000011E-2</v>
      </c>
      <c r="E20" s="2">
        <v>1</v>
      </c>
      <c r="F20" s="2">
        <f>$A$33</f>
        <v>0.35000000000000003</v>
      </c>
      <c r="G20" s="2">
        <f>((1/$A$2)*($B$2^0.5)*(((E20*F20))/(E20+2*F20))^(2/3))-$C$2</f>
        <v>-1.4114038033040133</v>
      </c>
      <c r="H20" s="2">
        <f>ABS(G20)</f>
        <v>1.4114038033040133</v>
      </c>
    </row>
    <row r="21" spans="1:8" x14ac:dyDescent="0.2">
      <c r="A21" s="2">
        <f t="shared" si="4"/>
        <v>0.11000000000000001</v>
      </c>
      <c r="E21" s="2">
        <v>1</v>
      </c>
      <c r="F21" s="2">
        <f>$A$34</f>
        <v>0.37000000000000005</v>
      </c>
      <c r="G21" s="2">
        <f>((1/$A$2)*($B$2^0.5)*(((E21*F21))/(E21+2*F21))^(2/3))-$C$2</f>
        <v>-1.4094745594122635</v>
      </c>
      <c r="H21" s="2">
        <f>ABS(G21)</f>
        <v>1.4094745594122635</v>
      </c>
    </row>
    <row r="22" spans="1:8" x14ac:dyDescent="0.2">
      <c r="A22" s="2">
        <f t="shared" si="4"/>
        <v>0.13</v>
      </c>
      <c r="E22" s="2">
        <v>1</v>
      </c>
      <c r="F22" s="2">
        <f>$A$35</f>
        <v>0.39000000000000007</v>
      </c>
      <c r="G22" s="2">
        <f>((1/$A$2)*($B$2^0.5)*(((E22*F22))/(E22+2*F22))^(2/3))-$C$2</f>
        <v>-1.4076510277609877</v>
      </c>
      <c r="H22" s="2">
        <f>ABS(G22)</f>
        <v>1.4076510277609877</v>
      </c>
    </row>
    <row r="23" spans="1:8" x14ac:dyDescent="0.2">
      <c r="A23" s="2">
        <f t="shared" si="4"/>
        <v>0.15</v>
      </c>
      <c r="G23" t="s">
        <v>12</v>
      </c>
      <c r="H23" s="2">
        <f>MIN(H3:H22)</f>
        <v>1.4076510277609877</v>
      </c>
    </row>
    <row r="24" spans="1:8" x14ac:dyDescent="0.2">
      <c r="A24" s="2">
        <f t="shared" si="4"/>
        <v>0.16999999999999998</v>
      </c>
      <c r="G24">
        <f>H23</f>
        <v>1.4076510277609877</v>
      </c>
      <c r="H24" s="2">
        <f>DGET(F2:H22,F2,G23:G24)</f>
        <v>0.39000000000000007</v>
      </c>
    </row>
    <row r="25" spans="1:8" x14ac:dyDescent="0.2">
      <c r="A25" s="2">
        <f t="shared" si="4"/>
        <v>0.18999999999999997</v>
      </c>
    </row>
    <row r="26" spans="1:8" x14ac:dyDescent="0.2">
      <c r="A26" s="2">
        <f t="shared" si="4"/>
        <v>0.20999999999999996</v>
      </c>
      <c r="E26" s="1" t="s">
        <v>0</v>
      </c>
      <c r="F26" s="1" t="s">
        <v>1</v>
      </c>
      <c r="G26" s="1" t="s">
        <v>11</v>
      </c>
      <c r="H26" s="1" t="s">
        <v>12</v>
      </c>
    </row>
    <row r="27" spans="1:8" x14ac:dyDescent="0.2">
      <c r="A27" s="2">
        <f t="shared" si="4"/>
        <v>0.22999999999999995</v>
      </c>
      <c r="E27" s="2">
        <v>5</v>
      </c>
      <c r="F27" s="2">
        <f>$A$16</f>
        <v>0.01</v>
      </c>
      <c r="G27" s="2">
        <f>((1/$A$2)*($B$2^0.5)*(((E27*F27))/(E27+2*F27))^(2/3))-$C$2</f>
        <v>-1.4882371329576338</v>
      </c>
      <c r="H27" s="2">
        <f>ABS(G27)</f>
        <v>1.4882371329576338</v>
      </c>
    </row>
    <row r="28" spans="1:8" x14ac:dyDescent="0.2">
      <c r="A28" s="2">
        <f t="shared" si="4"/>
        <v>0.24999999999999994</v>
      </c>
      <c r="E28" s="2">
        <v>5</v>
      </c>
      <c r="F28" s="2">
        <f>$A$17</f>
        <v>0.03</v>
      </c>
      <c r="G28" s="2">
        <f t="shared" ref="G28:G43" si="5">((1/$A$2)*($B$2^0.5)*(((E28*F28))/(E28+2*F28))^(2/3))-$C$2</f>
        <v>-1.4756613683393272</v>
      </c>
      <c r="H28" s="2">
        <f t="shared" ref="H28:H43" si="6">ABS(G28)</f>
        <v>1.4756613683393272</v>
      </c>
    </row>
    <row r="29" spans="1:8" x14ac:dyDescent="0.2">
      <c r="A29" s="2">
        <f t="shared" si="4"/>
        <v>0.26999999999999996</v>
      </c>
      <c r="E29" s="2">
        <v>5</v>
      </c>
      <c r="F29" s="2">
        <f>$A$18</f>
        <v>0.05</v>
      </c>
      <c r="G29" s="2">
        <f t="shared" si="5"/>
        <v>-1.4659657996004452</v>
      </c>
      <c r="H29" s="2">
        <f t="shared" si="6"/>
        <v>1.4659657996004452</v>
      </c>
    </row>
    <row r="30" spans="1:8" x14ac:dyDescent="0.2">
      <c r="A30" s="2">
        <f t="shared" si="4"/>
        <v>0.28999999999999998</v>
      </c>
      <c r="E30" s="2">
        <v>5</v>
      </c>
      <c r="F30" s="2">
        <f>$A$19</f>
        <v>7.0000000000000007E-2</v>
      </c>
      <c r="G30" s="2">
        <f t="shared" si="5"/>
        <v>-1.4576286520575379</v>
      </c>
      <c r="H30" s="2">
        <f t="shared" si="6"/>
        <v>1.4576286520575379</v>
      </c>
    </row>
    <row r="31" spans="1:8" x14ac:dyDescent="0.2">
      <c r="A31" s="2">
        <f t="shared" si="4"/>
        <v>0.31</v>
      </c>
      <c r="E31" s="2">
        <v>5</v>
      </c>
      <c r="F31" s="2">
        <f>$A$20</f>
        <v>9.0000000000000011E-2</v>
      </c>
      <c r="G31" s="2">
        <f t="shared" si="5"/>
        <v>-1.4501585311482155</v>
      </c>
      <c r="H31" s="2">
        <f t="shared" si="6"/>
        <v>1.4501585311482155</v>
      </c>
    </row>
    <row r="32" spans="1:8" x14ac:dyDescent="0.2">
      <c r="A32" s="2">
        <f t="shared" si="4"/>
        <v>0.33</v>
      </c>
      <c r="E32" s="2">
        <v>5</v>
      </c>
      <c r="F32" s="2">
        <f>$A$21</f>
        <v>0.11000000000000001</v>
      </c>
      <c r="G32" s="2">
        <f t="shared" si="5"/>
        <v>-1.4433155695030948</v>
      </c>
      <c r="H32" s="2">
        <f t="shared" si="6"/>
        <v>1.4433155695030948</v>
      </c>
    </row>
    <row r="33" spans="1:8" x14ac:dyDescent="0.2">
      <c r="A33" s="2">
        <f t="shared" si="4"/>
        <v>0.35000000000000003</v>
      </c>
      <c r="E33" s="2">
        <v>5</v>
      </c>
      <c r="F33" s="2">
        <f>$A$22</f>
        <v>0.13</v>
      </c>
      <c r="G33" s="2">
        <f t="shared" si="5"/>
        <v>-1.4369593418839273</v>
      </c>
      <c r="H33" s="2">
        <f t="shared" si="6"/>
        <v>1.4369593418839273</v>
      </c>
    </row>
    <row r="34" spans="1:8" x14ac:dyDescent="0.2">
      <c r="A34" s="2">
        <f>A33+0.02</f>
        <v>0.37000000000000005</v>
      </c>
      <c r="E34" s="2">
        <v>5</v>
      </c>
      <c r="F34" s="2">
        <f>$A$23</f>
        <v>0.15</v>
      </c>
      <c r="G34" s="2">
        <f t="shared" si="5"/>
        <v>-1.4309983844304142</v>
      </c>
      <c r="H34" s="2">
        <f t="shared" si="6"/>
        <v>1.4309983844304142</v>
      </c>
    </row>
    <row r="35" spans="1:8" x14ac:dyDescent="0.2">
      <c r="A35" s="2">
        <f>A34+0.02</f>
        <v>0.39000000000000007</v>
      </c>
      <c r="E35" s="2">
        <v>5</v>
      </c>
      <c r="F35" s="2">
        <f>$A$24</f>
        <v>0.16999999999999998</v>
      </c>
      <c r="G35" s="2">
        <f t="shared" si="5"/>
        <v>-1.4253687396683812</v>
      </c>
      <c r="H35" s="2">
        <f t="shared" si="6"/>
        <v>1.4253687396683812</v>
      </c>
    </row>
    <row r="36" spans="1:8" x14ac:dyDescent="0.2">
      <c r="E36" s="2">
        <v>5</v>
      </c>
      <c r="F36" s="2">
        <f>$A$25</f>
        <v>0.18999999999999997</v>
      </c>
      <c r="G36" s="2">
        <f t="shared" si="5"/>
        <v>-1.4200233485920819</v>
      </c>
      <c r="H36" s="2">
        <f t="shared" si="6"/>
        <v>1.4200233485920819</v>
      </c>
    </row>
    <row r="37" spans="1:8" x14ac:dyDescent="0.2">
      <c r="E37" s="2">
        <v>5</v>
      </c>
      <c r="F37" s="2">
        <f>$A$26</f>
        <v>0.20999999999999996</v>
      </c>
      <c r="G37" s="2">
        <f t="shared" si="5"/>
        <v>-1.4149262313830884</v>
      </c>
      <c r="H37" s="2">
        <f t="shared" si="6"/>
        <v>1.4149262313830884</v>
      </c>
    </row>
    <row r="38" spans="1:8" x14ac:dyDescent="0.2">
      <c r="E38" s="2">
        <v>5</v>
      </c>
      <c r="F38" s="2">
        <f>$A$27</f>
        <v>0.22999999999999995</v>
      </c>
      <c r="G38" s="2">
        <f t="shared" si="5"/>
        <v>-1.4100490415718829</v>
      </c>
      <c r="H38" s="2">
        <f t="shared" si="6"/>
        <v>1.4100490415718829</v>
      </c>
    </row>
    <row r="39" spans="1:8" x14ac:dyDescent="0.2">
      <c r="E39" s="2">
        <v>5</v>
      </c>
      <c r="F39" s="2">
        <f>$A$28</f>
        <v>0.24999999999999994</v>
      </c>
      <c r="G39" s="2">
        <f t="shared" si="5"/>
        <v>-1.405368902041604</v>
      </c>
      <c r="H39" s="2">
        <f t="shared" si="6"/>
        <v>1.405368902041604</v>
      </c>
    </row>
    <row r="40" spans="1:8" x14ac:dyDescent="0.2">
      <c r="E40" s="2">
        <v>5</v>
      </c>
      <c r="F40" s="2">
        <f>$A$29</f>
        <v>0.26999999999999996</v>
      </c>
      <c r="G40" s="2">
        <f t="shared" si="5"/>
        <v>-1.4008669809699372</v>
      </c>
      <c r="H40" s="2">
        <f t="shared" si="6"/>
        <v>1.4008669809699372</v>
      </c>
    </row>
    <row r="41" spans="1:8" x14ac:dyDescent="0.2">
      <c r="E41" s="2">
        <v>5</v>
      </c>
      <c r="F41" s="2">
        <f>$A$30</f>
        <v>0.28999999999999998</v>
      </c>
      <c r="G41" s="2">
        <f t="shared" si="5"/>
        <v>-1.3965275182639123</v>
      </c>
      <c r="H41" s="2">
        <f t="shared" si="6"/>
        <v>1.3965275182639123</v>
      </c>
    </row>
    <row r="42" spans="1:8" x14ac:dyDescent="0.2">
      <c r="E42" s="2">
        <v>5</v>
      </c>
      <c r="F42" s="2">
        <f>$A$31</f>
        <v>0.31</v>
      </c>
      <c r="G42" s="2">
        <f t="shared" si="5"/>
        <v>-1.3923371385099774</v>
      </c>
      <c r="H42" s="2">
        <f t="shared" si="6"/>
        <v>1.3923371385099774</v>
      </c>
    </row>
    <row r="43" spans="1:8" x14ac:dyDescent="0.2">
      <c r="E43" s="2">
        <v>5</v>
      </c>
      <c r="F43" s="2">
        <f>$A$32</f>
        <v>0.33</v>
      </c>
      <c r="G43" s="2">
        <f t="shared" si="5"/>
        <v>-1.3882843529245315</v>
      </c>
      <c r="H43" s="2">
        <f t="shared" si="6"/>
        <v>1.3882843529245315</v>
      </c>
    </row>
    <row r="44" spans="1:8" x14ac:dyDescent="0.2">
      <c r="E44" s="2">
        <v>5</v>
      </c>
      <c r="F44" s="2">
        <f>$A$33</f>
        <v>0.35000000000000003</v>
      </c>
      <c r="G44" s="2">
        <f>((1/$A$2)*($B$2^0.5)*(((E44*F44))/(E44+2*F44))^(2/3))-$C$2</f>
        <v>-1.3843591899046375</v>
      </c>
      <c r="H44" s="2">
        <f>ABS(G44)</f>
        <v>1.3843591899046375</v>
      </c>
    </row>
    <row r="45" spans="1:8" x14ac:dyDescent="0.2">
      <c r="E45" s="2">
        <v>5</v>
      </c>
      <c r="F45" s="2">
        <f>$A$34</f>
        <v>0.37000000000000005</v>
      </c>
      <c r="G45" s="2">
        <f>((1/$A$2)*($B$2^0.5)*(((E45*F45))/(E45+2*F45))^(2/3))-$C$2</f>
        <v>-1.3805529154463818</v>
      </c>
      <c r="H45" s="2">
        <f>ABS(G45)</f>
        <v>1.3805529154463818</v>
      </c>
    </row>
    <row r="46" spans="1:8" x14ac:dyDescent="0.2">
      <c r="E46" s="2">
        <v>5</v>
      </c>
      <c r="F46" s="2">
        <f>$A$35</f>
        <v>0.39000000000000007</v>
      </c>
      <c r="G46" s="2">
        <f>((1/$A$2)*($B$2^0.5)*(((E46*F46))/(E46+2*F46))^(2/3))-$C$2</f>
        <v>-1.3768578178381259</v>
      </c>
      <c r="H46" s="2">
        <f>ABS(G46)</f>
        <v>1.3768578178381259</v>
      </c>
    </row>
    <row r="47" spans="1:8" x14ac:dyDescent="0.2">
      <c r="G47" t="s">
        <v>12</v>
      </c>
      <c r="H47" s="2">
        <f>MIN(H27:H46)</f>
        <v>1.3768578178381259</v>
      </c>
    </row>
    <row r="48" spans="1:8" x14ac:dyDescent="0.2">
      <c r="G48">
        <f>H47</f>
        <v>1.3768578178381259</v>
      </c>
      <c r="H48" s="2">
        <f>DGET(F26:H46,F26,G47:G48)</f>
        <v>0.39000000000000007</v>
      </c>
    </row>
    <row r="50" spans="5:8" x14ac:dyDescent="0.2">
      <c r="E50" s="1" t="s">
        <v>0</v>
      </c>
      <c r="F50" s="1" t="s">
        <v>1</v>
      </c>
      <c r="G50" s="1" t="s">
        <v>11</v>
      </c>
      <c r="H50" s="1" t="s">
        <v>12</v>
      </c>
    </row>
    <row r="51" spans="5:8" x14ac:dyDescent="0.2">
      <c r="E51" s="2">
        <v>10</v>
      </c>
      <c r="F51" s="2">
        <f>$A$16</f>
        <v>0.01</v>
      </c>
      <c r="G51" s="2">
        <f>((1/$A$2)*($B$2^0.5)*(((E51*F51))/(E51+2*F51))^(2/3))-$C$2</f>
        <v>-1.4882214856424238</v>
      </c>
      <c r="H51" s="2">
        <f>ABS(G51)</f>
        <v>1.4882214856424238</v>
      </c>
    </row>
    <row r="52" spans="5:8" x14ac:dyDescent="0.2">
      <c r="E52" s="2">
        <v>10</v>
      </c>
      <c r="F52" s="2">
        <f>$A$17</f>
        <v>0.03</v>
      </c>
      <c r="G52" s="2">
        <f t="shared" ref="G52:G67" si="7">((1/$A$2)*($B$2^0.5)*(((E52*F52))/(E52+2*F52))^(2/3))-$C$2</f>
        <v>-1.4755646903985766</v>
      </c>
      <c r="H52" s="2">
        <f t="shared" ref="H52:H67" si="8">ABS(G52)</f>
        <v>1.4755646903985766</v>
      </c>
    </row>
    <row r="53" spans="5:8" x14ac:dyDescent="0.2">
      <c r="E53" s="2">
        <v>10</v>
      </c>
      <c r="F53" s="2">
        <f>$A$18</f>
        <v>0.05</v>
      </c>
      <c r="G53" s="2">
        <f t="shared" si="7"/>
        <v>-1.4657415204976572</v>
      </c>
      <c r="H53" s="2">
        <f t="shared" si="8"/>
        <v>1.4657415204976572</v>
      </c>
    </row>
    <row r="54" spans="5:8" x14ac:dyDescent="0.2">
      <c r="E54" s="2">
        <v>10</v>
      </c>
      <c r="F54" s="2">
        <f>$A$19</f>
        <v>7.0000000000000007E-2</v>
      </c>
      <c r="G54" s="2">
        <f t="shared" si="7"/>
        <v>-1.4572395382112997</v>
      </c>
      <c r="H54" s="2">
        <f t="shared" si="8"/>
        <v>1.4572395382112997</v>
      </c>
    </row>
    <row r="55" spans="5:8" x14ac:dyDescent="0.2">
      <c r="E55" s="2">
        <v>10</v>
      </c>
      <c r="F55" s="2">
        <f>$A$20</f>
        <v>9.0000000000000011E-2</v>
      </c>
      <c r="G55" s="2">
        <f t="shared" si="7"/>
        <v>-1.4495727268559253</v>
      </c>
      <c r="H55" s="2">
        <f t="shared" si="8"/>
        <v>1.4495727268559253</v>
      </c>
    </row>
    <row r="56" spans="5:8" x14ac:dyDescent="0.2">
      <c r="E56" s="2">
        <v>10</v>
      </c>
      <c r="F56" s="2">
        <f>$A$21</f>
        <v>0.11000000000000001</v>
      </c>
      <c r="G56" s="2">
        <f t="shared" si="7"/>
        <v>-1.4425049852678486</v>
      </c>
      <c r="H56" s="2">
        <f t="shared" si="8"/>
        <v>1.4425049852678486</v>
      </c>
    </row>
    <row r="57" spans="5:8" x14ac:dyDescent="0.2">
      <c r="E57" s="2">
        <v>10</v>
      </c>
      <c r="F57" s="2">
        <f>$A$22</f>
        <v>0.13</v>
      </c>
      <c r="G57" s="2">
        <f t="shared" si="7"/>
        <v>-1.435898775703629</v>
      </c>
      <c r="H57" s="2">
        <f t="shared" si="8"/>
        <v>1.435898775703629</v>
      </c>
    </row>
    <row r="58" spans="5:8" x14ac:dyDescent="0.2">
      <c r="E58" s="2">
        <v>10</v>
      </c>
      <c r="F58" s="2">
        <f>$A$23</f>
        <v>0.15</v>
      </c>
      <c r="G58" s="2">
        <f t="shared" si="7"/>
        <v>-1.4296649685072329</v>
      </c>
      <c r="H58" s="2">
        <f t="shared" si="8"/>
        <v>1.4296649685072329</v>
      </c>
    </row>
    <row r="59" spans="5:8" x14ac:dyDescent="0.2">
      <c r="E59" s="2">
        <v>10</v>
      </c>
      <c r="F59" s="2">
        <f>$A$24</f>
        <v>0.16999999999999998</v>
      </c>
      <c r="G59" s="2">
        <f t="shared" si="7"/>
        <v>-1.4237415597089702</v>
      </c>
      <c r="H59" s="2">
        <f t="shared" si="8"/>
        <v>1.4237415597089702</v>
      </c>
    </row>
    <row r="60" spans="5:8" x14ac:dyDescent="0.2">
      <c r="E60" s="2">
        <v>10</v>
      </c>
      <c r="F60" s="2">
        <f>$A$25</f>
        <v>0.18999999999999997</v>
      </c>
      <c r="G60" s="2">
        <f t="shared" si="7"/>
        <v>-1.4180831654876347</v>
      </c>
      <c r="H60" s="2">
        <f t="shared" si="8"/>
        <v>1.4180831654876347</v>
      </c>
    </row>
    <row r="61" spans="5:8" x14ac:dyDescent="0.2">
      <c r="E61" s="2">
        <v>10</v>
      </c>
      <c r="F61" s="2">
        <f>$A$26</f>
        <v>0.20999999999999996</v>
      </c>
      <c r="G61" s="2">
        <f t="shared" si="7"/>
        <v>-1.4126552685539651</v>
      </c>
      <c r="H61" s="2">
        <f t="shared" si="8"/>
        <v>1.4126552685539651</v>
      </c>
    </row>
    <row r="62" spans="5:8" x14ac:dyDescent="0.2">
      <c r="E62" s="2">
        <v>10</v>
      </c>
      <c r="F62" s="2">
        <f>$A$27</f>
        <v>0.22999999999999995</v>
      </c>
      <c r="G62" s="2">
        <f t="shared" si="7"/>
        <v>-1.4074308169419385</v>
      </c>
      <c r="H62" s="2">
        <f t="shared" si="8"/>
        <v>1.4074308169419385</v>
      </c>
    </row>
    <row r="63" spans="5:8" x14ac:dyDescent="0.2">
      <c r="E63" s="2">
        <v>10</v>
      </c>
      <c r="F63" s="2">
        <f>$A$28</f>
        <v>0.24999999999999994</v>
      </c>
      <c r="G63" s="2">
        <f t="shared" si="7"/>
        <v>-1.4023880917381946</v>
      </c>
      <c r="H63" s="2">
        <f t="shared" si="8"/>
        <v>1.4023880917381946</v>
      </c>
    </row>
    <row r="64" spans="5:8" x14ac:dyDescent="0.2">
      <c r="E64" s="2">
        <v>10</v>
      </c>
      <c r="F64" s="2">
        <f>$A$29</f>
        <v>0.26999999999999996</v>
      </c>
      <c r="G64" s="2">
        <f t="shared" si="7"/>
        <v>-1.3975093063996937</v>
      </c>
      <c r="H64" s="2">
        <f t="shared" si="8"/>
        <v>1.3975093063996937</v>
      </c>
    </row>
    <row r="65" spans="5:8" x14ac:dyDescent="0.2">
      <c r="E65" s="2">
        <v>10</v>
      </c>
      <c r="F65" s="2">
        <f>$A$30</f>
        <v>0.28999999999999998</v>
      </c>
      <c r="G65" s="2">
        <f t="shared" si="7"/>
        <v>-1.392779650924298</v>
      </c>
      <c r="H65" s="2">
        <f t="shared" si="8"/>
        <v>1.392779650924298</v>
      </c>
    </row>
    <row r="66" spans="5:8" x14ac:dyDescent="0.2">
      <c r="E66" s="2">
        <v>10</v>
      </c>
      <c r="F66" s="2">
        <f>$A$31</f>
        <v>0.31</v>
      </c>
      <c r="G66" s="2">
        <f t="shared" si="7"/>
        <v>-1.3881866185900351</v>
      </c>
      <c r="H66" s="2">
        <f t="shared" si="8"/>
        <v>1.3881866185900351</v>
      </c>
    </row>
    <row r="67" spans="5:8" x14ac:dyDescent="0.2">
      <c r="E67" s="2">
        <v>10</v>
      </c>
      <c r="F67" s="2">
        <f>$A$32</f>
        <v>0.33</v>
      </c>
      <c r="G67" s="2">
        <f t="shared" si="7"/>
        <v>-1.3837195188500961</v>
      </c>
      <c r="H67" s="2">
        <f t="shared" si="8"/>
        <v>1.3837195188500961</v>
      </c>
    </row>
    <row r="68" spans="5:8" x14ac:dyDescent="0.2">
      <c r="E68" s="2">
        <v>10</v>
      </c>
      <c r="F68" s="2">
        <f>$A$33</f>
        <v>0.35000000000000003</v>
      </c>
      <c r="G68" s="2">
        <f>((1/$A$2)*($B$2^0.5)*(((E68*F68))/(E68+2*F68))^(2/3))-$C$2</f>
        <v>-1.3793691167250792</v>
      </c>
      <c r="H68" s="2">
        <f>ABS(G68)</f>
        <v>1.3793691167250792</v>
      </c>
    </row>
    <row r="69" spans="5:8" x14ac:dyDescent="0.2">
      <c r="E69" s="2">
        <v>10</v>
      </c>
      <c r="F69" s="2">
        <f>$A$34</f>
        <v>0.37000000000000005</v>
      </c>
      <c r="G69" s="2">
        <f>((1/$A$2)*($B$2^0.5)*(((E69*F69))/(E69+2*F69))^(2/3))-$C$2</f>
        <v>-1.3751273604740872</v>
      </c>
      <c r="H69" s="2">
        <f>ABS(G69)</f>
        <v>1.3751273604740872</v>
      </c>
    </row>
    <row r="70" spans="5:8" x14ac:dyDescent="0.2">
      <c r="E70" s="2">
        <v>10</v>
      </c>
      <c r="F70" s="2">
        <f>$A$35</f>
        <v>0.39000000000000007</v>
      </c>
      <c r="G70" s="2">
        <f>((1/$A$2)*($B$2^0.5)*(((E70*F70))/(E70+2*F70))^(2/3))-$C$2</f>
        <v>-1.3709871723173626</v>
      </c>
      <c r="H70" s="2">
        <f>ABS(G70)</f>
        <v>1.3709871723173626</v>
      </c>
    </row>
    <row r="71" spans="5:8" x14ac:dyDescent="0.2">
      <c r="G71" t="s">
        <v>12</v>
      </c>
      <c r="H71" s="2">
        <f>MIN(H51:H70)</f>
        <v>1.3709871723173626</v>
      </c>
    </row>
    <row r="72" spans="5:8" x14ac:dyDescent="0.2">
      <c r="G72">
        <f>H71</f>
        <v>1.3709871723173626</v>
      </c>
      <c r="H72" s="2">
        <f>DGET(F50:H70,F50,G71:G72)</f>
        <v>0.39000000000000007</v>
      </c>
    </row>
    <row r="74" spans="5:8" x14ac:dyDescent="0.2">
      <c r="E74" s="1" t="s">
        <v>0</v>
      </c>
      <c r="F74" s="1" t="s">
        <v>1</v>
      </c>
      <c r="G74" s="1" t="s">
        <v>11</v>
      </c>
      <c r="H74" s="1" t="s">
        <v>12</v>
      </c>
    </row>
    <row r="75" spans="5:8" x14ac:dyDescent="0.2">
      <c r="E75" s="2">
        <v>15</v>
      </c>
      <c r="F75" s="2">
        <f>$A$16</f>
        <v>0.01</v>
      </c>
      <c r="G75" s="2">
        <f>((1/$A$2)*($B$2^0.5)*(((E75*F75))/(E75+2*F75))^(2/3))-$C$2</f>
        <v>-1.4882162582976555</v>
      </c>
      <c r="H75" s="2">
        <f>ABS(G75)</f>
        <v>1.4882162582976555</v>
      </c>
    </row>
    <row r="76" spans="5:8" x14ac:dyDescent="0.2">
      <c r="E76" s="2">
        <v>15</v>
      </c>
      <c r="F76" s="2">
        <f>$A$17</f>
        <v>0.03</v>
      </c>
      <c r="G76" s="2">
        <f t="shared" ref="G76:G91" si="9">((1/$A$2)*($B$2^0.5)*(((E76*F76))/(E76+2*F76))^(2/3))-$C$2</f>
        <v>-1.4755322505524637</v>
      </c>
      <c r="H76" s="2">
        <f t="shared" ref="H76:H91" si="10">ABS(G76)</f>
        <v>1.4755322505524637</v>
      </c>
    </row>
    <row r="77" spans="5:8" x14ac:dyDescent="0.2">
      <c r="E77" s="2">
        <v>15</v>
      </c>
      <c r="F77" s="2">
        <f>$A$18</f>
        <v>0.05</v>
      </c>
      <c r="G77" s="2">
        <f t="shared" si="9"/>
        <v>-1.465665936389871</v>
      </c>
      <c r="H77" s="2">
        <f t="shared" si="10"/>
        <v>1.465665936389871</v>
      </c>
    </row>
    <row r="78" spans="5:8" x14ac:dyDescent="0.2">
      <c r="E78" s="2">
        <v>15</v>
      </c>
      <c r="F78" s="2">
        <f>$A$19</f>
        <v>7.0000000000000007E-2</v>
      </c>
      <c r="G78" s="2">
        <f t="shared" si="9"/>
        <v>-1.4571078371760595</v>
      </c>
      <c r="H78" s="2">
        <f t="shared" si="10"/>
        <v>1.4571078371760595</v>
      </c>
    </row>
    <row r="79" spans="5:8" x14ac:dyDescent="0.2">
      <c r="E79" s="2">
        <v>15</v>
      </c>
      <c r="F79" s="2">
        <f>$A$20</f>
        <v>9.0000000000000011E-2</v>
      </c>
      <c r="G79" s="2">
        <f t="shared" si="9"/>
        <v>-1.4493736060074154</v>
      </c>
      <c r="H79" s="2">
        <f t="shared" si="10"/>
        <v>1.4493736060074154</v>
      </c>
    </row>
    <row r="80" spans="5:8" x14ac:dyDescent="0.2">
      <c r="E80" s="2">
        <v>15</v>
      </c>
      <c r="F80" s="2">
        <f>$A$21</f>
        <v>0.11000000000000001</v>
      </c>
      <c r="G80" s="2">
        <f t="shared" si="9"/>
        <v>-1.4422282941668376</v>
      </c>
      <c r="H80" s="2">
        <f t="shared" si="10"/>
        <v>1.4422282941668376</v>
      </c>
    </row>
    <row r="81" spans="5:8" x14ac:dyDescent="0.2">
      <c r="E81" s="2">
        <v>15</v>
      </c>
      <c r="F81" s="2">
        <f>$A$22</f>
        <v>0.13</v>
      </c>
      <c r="G81" s="2">
        <f t="shared" si="9"/>
        <v>-1.4355352382622992</v>
      </c>
      <c r="H81" s="2">
        <f t="shared" si="10"/>
        <v>1.4355352382622992</v>
      </c>
    </row>
    <row r="82" spans="5:8" x14ac:dyDescent="0.2">
      <c r="E82" s="2">
        <v>15</v>
      </c>
      <c r="F82" s="2">
        <f>$A$23</f>
        <v>0.15</v>
      </c>
      <c r="G82" s="2">
        <f t="shared" si="9"/>
        <v>-1.4292060103183795</v>
      </c>
      <c r="H82" s="2">
        <f t="shared" si="10"/>
        <v>1.4292060103183795</v>
      </c>
    </row>
    <row r="83" spans="5:8" x14ac:dyDescent="0.2">
      <c r="E83" s="2">
        <v>15</v>
      </c>
      <c r="F83" s="2">
        <f>$A$24</f>
        <v>0.16999999999999998</v>
      </c>
      <c r="G83" s="2">
        <f t="shared" si="9"/>
        <v>-1.4231791908544107</v>
      </c>
      <c r="H83" s="2">
        <f t="shared" si="10"/>
        <v>1.4231791908544107</v>
      </c>
    </row>
    <row r="84" spans="5:8" x14ac:dyDescent="0.2">
      <c r="E84" s="2">
        <v>15</v>
      </c>
      <c r="F84" s="2">
        <f>$A$25</f>
        <v>0.18999999999999997</v>
      </c>
      <c r="G84" s="2">
        <f t="shared" si="9"/>
        <v>-1.4174098959893007</v>
      </c>
      <c r="H84" s="2">
        <f t="shared" si="10"/>
        <v>1.4174098959893007</v>
      </c>
    </row>
    <row r="85" spans="5:8" x14ac:dyDescent="0.2">
      <c r="E85" s="2">
        <v>15</v>
      </c>
      <c r="F85" s="2">
        <f>$A$26</f>
        <v>0.20999999999999996</v>
      </c>
      <c r="G85" s="2">
        <f t="shared" si="9"/>
        <v>-1.4118640445839807</v>
      </c>
      <c r="H85" s="2">
        <f t="shared" si="10"/>
        <v>1.4118640445839807</v>
      </c>
    </row>
    <row r="86" spans="5:8" x14ac:dyDescent="0.2">
      <c r="E86" s="2">
        <v>15</v>
      </c>
      <c r="F86" s="2">
        <f>$A$27</f>
        <v>0.22999999999999995</v>
      </c>
      <c r="G86" s="2">
        <f t="shared" si="9"/>
        <v>-1.4065149710177336</v>
      </c>
      <c r="H86" s="2">
        <f t="shared" si="10"/>
        <v>1.4065149710177336</v>
      </c>
    </row>
    <row r="87" spans="5:8" x14ac:dyDescent="0.2">
      <c r="E87" s="2">
        <v>15</v>
      </c>
      <c r="F87" s="2">
        <f>$A$28</f>
        <v>0.24999999999999994</v>
      </c>
      <c r="G87" s="2">
        <f t="shared" si="9"/>
        <v>-1.4013413027689903</v>
      </c>
      <c r="H87" s="2">
        <f t="shared" si="10"/>
        <v>1.4013413027689903</v>
      </c>
    </row>
    <row r="88" spans="5:8" x14ac:dyDescent="0.2">
      <c r="E88" s="2">
        <v>15</v>
      </c>
      <c r="F88" s="2">
        <f>$A$29</f>
        <v>0.26999999999999996</v>
      </c>
      <c r="G88" s="2">
        <f t="shared" si="9"/>
        <v>-1.3963255669242576</v>
      </c>
      <c r="H88" s="2">
        <f t="shared" si="10"/>
        <v>1.3963255669242576</v>
      </c>
    </row>
    <row r="89" spans="5:8" x14ac:dyDescent="0.2">
      <c r="E89" s="2">
        <v>15</v>
      </c>
      <c r="F89" s="2">
        <f>$A$30</f>
        <v>0.28999999999999998</v>
      </c>
      <c r="G89" s="2">
        <f t="shared" si="9"/>
        <v>-1.3914532397534729</v>
      </c>
      <c r="H89" s="2">
        <f t="shared" si="10"/>
        <v>1.3914532397534729</v>
      </c>
    </row>
    <row r="90" spans="5:8" x14ac:dyDescent="0.2">
      <c r="E90" s="2">
        <v>15</v>
      </c>
      <c r="F90" s="2">
        <f>$A$31</f>
        <v>0.31</v>
      </c>
      <c r="G90" s="2">
        <f t="shared" si="9"/>
        <v>-1.3867120776113822</v>
      </c>
      <c r="H90" s="2">
        <f t="shared" si="10"/>
        <v>1.3867120776113822</v>
      </c>
    </row>
    <row r="91" spans="5:8" x14ac:dyDescent="0.2">
      <c r="E91" s="2">
        <v>15</v>
      </c>
      <c r="F91" s="2">
        <f>$A$32</f>
        <v>0.33</v>
      </c>
      <c r="G91" s="2">
        <f t="shared" si="9"/>
        <v>-1.3820916331044775</v>
      </c>
      <c r="H91" s="2">
        <f t="shared" si="10"/>
        <v>1.3820916331044775</v>
      </c>
    </row>
    <row r="92" spans="5:8" x14ac:dyDescent="0.2">
      <c r="E92" s="2">
        <v>15</v>
      </c>
      <c r="F92" s="2">
        <f>$A$33</f>
        <v>0.35000000000000003</v>
      </c>
      <c r="G92" s="2">
        <f>((1/$A$2)*($B$2^0.5)*(((E92*F92))/(E92+2*F92))^(2/3))-$C$2</f>
        <v>-1.3775828971013362</v>
      </c>
      <c r="H92" s="2">
        <f>ABS(G92)</f>
        <v>1.3775828971013362</v>
      </c>
    </row>
    <row r="93" spans="5:8" x14ac:dyDescent="0.2">
      <c r="E93" s="2">
        <v>15</v>
      </c>
      <c r="F93" s="2">
        <f>$A$34</f>
        <v>0.37000000000000005</v>
      </c>
      <c r="G93" s="2">
        <f>((1/$A$2)*($B$2^0.5)*(((E93*F93))/(E93+2*F93))^(2/3))-$C$2</f>
        <v>-1.3731780285311004</v>
      </c>
      <c r="H93" s="2">
        <f>ABS(G93)</f>
        <v>1.3731780285311004</v>
      </c>
    </row>
    <row r="94" spans="5:8" x14ac:dyDescent="0.2">
      <c r="E94" s="2">
        <v>15</v>
      </c>
      <c r="F94" s="2">
        <f>$A$35</f>
        <v>0.39000000000000007</v>
      </c>
      <c r="G94" s="2">
        <f>((1/$A$2)*($B$2^0.5)*(((E94*F94))/(E94+2*F94))^(2/3))-$C$2</f>
        <v>-1.3688701468582114</v>
      </c>
      <c r="H94" s="2">
        <f>ABS(G94)</f>
        <v>1.3688701468582114</v>
      </c>
    </row>
    <row r="95" spans="5:8" x14ac:dyDescent="0.2">
      <c r="G95" t="s">
        <v>12</v>
      </c>
      <c r="H95" s="2">
        <f>MIN(H75:H94)</f>
        <v>1.3688701468582114</v>
      </c>
    </row>
    <row r="96" spans="5:8" x14ac:dyDescent="0.2">
      <c r="G96">
        <f>H95</f>
        <v>1.3688701468582114</v>
      </c>
      <c r="H96" s="2">
        <f>DGET(F74:H94,F74,G95:G96)</f>
        <v>0.39000000000000007</v>
      </c>
    </row>
    <row r="98" spans="5:8" x14ac:dyDescent="0.2">
      <c r="E98" s="1" t="s">
        <v>0</v>
      </c>
      <c r="F98" s="1" t="s">
        <v>1</v>
      </c>
      <c r="G98" s="1" t="s">
        <v>11</v>
      </c>
      <c r="H98" s="1" t="s">
        <v>12</v>
      </c>
    </row>
    <row r="99" spans="5:8" x14ac:dyDescent="0.2">
      <c r="E99" s="2">
        <v>20</v>
      </c>
      <c r="F99" s="2">
        <f>$A$16</f>
        <v>0.01</v>
      </c>
      <c r="G99" s="2">
        <f>((1/$A$2)*($B$2^0.5)*(((E99*F99))/(E99+2*F99))^(2/3))-$C$2</f>
        <v>-1.488213642449548</v>
      </c>
      <c r="H99" s="2">
        <f>ABS(G99)</f>
        <v>1.488213642449548</v>
      </c>
    </row>
    <row r="100" spans="5:8" x14ac:dyDescent="0.2">
      <c r="E100" s="2">
        <v>20</v>
      </c>
      <c r="F100" s="2">
        <f>$A$17</f>
        <v>0.03</v>
      </c>
      <c r="G100" s="2">
        <f t="shared" ref="G100:G115" si="11">((1/$A$2)*($B$2^0.5)*(((E100*F100))/(E100+2*F100))^(2/3))-$C$2</f>
        <v>-1.4755159902098336</v>
      </c>
      <c r="H100" s="2">
        <f t="shared" ref="H100:H115" si="12">ABS(G100)</f>
        <v>1.4755159902098336</v>
      </c>
    </row>
    <row r="101" spans="5:8" x14ac:dyDescent="0.2">
      <c r="E101" s="2">
        <v>20</v>
      </c>
      <c r="F101" s="2">
        <f>$A$18</f>
        <v>0.05</v>
      </c>
      <c r="G101" s="2">
        <f t="shared" si="11"/>
        <v>-1.4656279877101508</v>
      </c>
      <c r="H101" s="2">
        <f t="shared" si="12"/>
        <v>1.4656279877101508</v>
      </c>
    </row>
    <row r="102" spans="5:8" x14ac:dyDescent="0.2">
      <c r="E102" s="2">
        <v>20</v>
      </c>
      <c r="F102" s="2">
        <f>$A$19</f>
        <v>7.0000000000000007E-2</v>
      </c>
      <c r="G102" s="2">
        <f t="shared" si="11"/>
        <v>-1.4570416053965893</v>
      </c>
      <c r="H102" s="2">
        <f t="shared" si="12"/>
        <v>1.4570416053965893</v>
      </c>
    </row>
    <row r="103" spans="5:8" x14ac:dyDescent="0.2">
      <c r="E103" s="2">
        <v>20</v>
      </c>
      <c r="F103" s="2">
        <f>$A$20</f>
        <v>9.0000000000000011E-2</v>
      </c>
      <c r="G103" s="2">
        <f t="shared" si="11"/>
        <v>-1.4492733060278784</v>
      </c>
      <c r="H103" s="2">
        <f t="shared" si="12"/>
        <v>1.4492733060278784</v>
      </c>
    </row>
    <row r="104" spans="5:8" x14ac:dyDescent="0.2">
      <c r="E104" s="2">
        <v>20</v>
      </c>
      <c r="F104" s="2">
        <f>$A$21</f>
        <v>0.11000000000000001</v>
      </c>
      <c r="G104" s="2">
        <f t="shared" si="11"/>
        <v>-1.4420886952541643</v>
      </c>
      <c r="H104" s="2">
        <f t="shared" si="12"/>
        <v>1.4420886952541643</v>
      </c>
    </row>
    <row r="105" spans="5:8" x14ac:dyDescent="0.2">
      <c r="E105" s="2">
        <v>20</v>
      </c>
      <c r="F105" s="2">
        <f>$A$22</f>
        <v>0.13</v>
      </c>
      <c r="G105" s="2">
        <f t="shared" si="11"/>
        <v>-1.435351527491096</v>
      </c>
      <c r="H105" s="2">
        <f t="shared" si="12"/>
        <v>1.435351527491096</v>
      </c>
    </row>
    <row r="106" spans="5:8" x14ac:dyDescent="0.2">
      <c r="E106" s="2">
        <v>20</v>
      </c>
      <c r="F106" s="2">
        <f>$A$23</f>
        <v>0.15</v>
      </c>
      <c r="G106" s="2">
        <f t="shared" si="11"/>
        <v>-1.4289737082053198</v>
      </c>
      <c r="H106" s="2">
        <f t="shared" si="12"/>
        <v>1.4289737082053198</v>
      </c>
    </row>
    <row r="107" spans="5:8" x14ac:dyDescent="0.2">
      <c r="E107" s="2">
        <v>20</v>
      </c>
      <c r="F107" s="2">
        <f>$A$24</f>
        <v>0.16999999999999998</v>
      </c>
      <c r="G107" s="2">
        <f t="shared" si="11"/>
        <v>-1.4228940943908122</v>
      </c>
      <c r="H107" s="2">
        <f t="shared" si="12"/>
        <v>1.4228940943908122</v>
      </c>
    </row>
    <row r="108" spans="5:8" x14ac:dyDescent="0.2">
      <c r="E108" s="2">
        <v>20</v>
      </c>
      <c r="F108" s="2">
        <f>$A$25</f>
        <v>0.18999999999999997</v>
      </c>
      <c r="G108" s="2">
        <f t="shared" si="11"/>
        <v>-1.4170680377526053</v>
      </c>
      <c r="H108" s="2">
        <f t="shared" si="12"/>
        <v>1.4170680377526053</v>
      </c>
    </row>
    <row r="109" spans="5:8" x14ac:dyDescent="0.2">
      <c r="E109" s="2">
        <v>20</v>
      </c>
      <c r="F109" s="2">
        <f>$A$26</f>
        <v>0.20999999999999996</v>
      </c>
      <c r="G109" s="2">
        <f t="shared" si="11"/>
        <v>-1.411461662047284</v>
      </c>
      <c r="H109" s="2">
        <f t="shared" si="12"/>
        <v>1.411461662047284</v>
      </c>
    </row>
    <row r="110" spans="5:8" x14ac:dyDescent="0.2">
      <c r="E110" s="2">
        <v>20</v>
      </c>
      <c r="F110" s="2">
        <f>$A$27</f>
        <v>0.22999999999999995</v>
      </c>
      <c r="G110" s="2">
        <f t="shared" si="11"/>
        <v>-1.4060484827105997</v>
      </c>
      <c r="H110" s="2">
        <f t="shared" si="12"/>
        <v>1.4060484827105997</v>
      </c>
    </row>
    <row r="111" spans="5:8" x14ac:dyDescent="0.2">
      <c r="E111" s="2">
        <v>20</v>
      </c>
      <c r="F111" s="2">
        <f>$A$28</f>
        <v>0.24999999999999994</v>
      </c>
      <c r="G111" s="2">
        <f t="shared" si="11"/>
        <v>-1.40080728925067</v>
      </c>
      <c r="H111" s="2">
        <f t="shared" si="12"/>
        <v>1.40080728925067</v>
      </c>
    </row>
    <row r="112" spans="5:8" x14ac:dyDescent="0.2">
      <c r="E112" s="2">
        <v>20</v>
      </c>
      <c r="F112" s="2">
        <f>$A$29</f>
        <v>0.26999999999999996</v>
      </c>
      <c r="G112" s="2">
        <f t="shared" si="11"/>
        <v>-1.3957207552594579</v>
      </c>
      <c r="H112" s="2">
        <f t="shared" si="12"/>
        <v>1.3957207552594579</v>
      </c>
    </row>
    <row r="113" spans="5:8" x14ac:dyDescent="0.2">
      <c r="E113" s="2">
        <v>20</v>
      </c>
      <c r="F113" s="2">
        <f>$A$30</f>
        <v>0.28999999999999998</v>
      </c>
      <c r="G113" s="2">
        <f t="shared" si="11"/>
        <v>-1.3907744906125321</v>
      </c>
      <c r="H113" s="2">
        <f t="shared" si="12"/>
        <v>1.3907744906125321</v>
      </c>
    </row>
    <row r="114" spans="5:8" x14ac:dyDescent="0.2">
      <c r="E114" s="2">
        <v>20</v>
      </c>
      <c r="F114" s="2">
        <f>$A$31</f>
        <v>0.31</v>
      </c>
      <c r="G114" s="2">
        <f t="shared" si="11"/>
        <v>-1.3859563743851155</v>
      </c>
      <c r="H114" s="2">
        <f t="shared" si="12"/>
        <v>1.3859563743851155</v>
      </c>
    </row>
    <row r="115" spans="5:8" x14ac:dyDescent="0.2">
      <c r="E115" s="2">
        <v>20</v>
      </c>
      <c r="F115" s="2">
        <f>$A$32</f>
        <v>0.33</v>
      </c>
      <c r="G115" s="2">
        <f t="shared" si="11"/>
        <v>-1.3812560725977057</v>
      </c>
      <c r="H115" s="2">
        <f t="shared" si="12"/>
        <v>1.3812560725977057</v>
      </c>
    </row>
    <row r="116" spans="5:8" x14ac:dyDescent="0.2">
      <c r="E116" s="2">
        <v>20</v>
      </c>
      <c r="F116" s="2">
        <f>$A$33</f>
        <v>0.35000000000000003</v>
      </c>
      <c r="G116" s="2">
        <f>((1/$A$2)*($B$2^0.5)*(((E116*F116))/(E116+2*F116))^(2/3))-$C$2</f>
        <v>-1.3766646814854728</v>
      </c>
      <c r="H116" s="2">
        <f>ABS(G116)</f>
        <v>1.3766646814854728</v>
      </c>
    </row>
    <row r="117" spans="5:8" x14ac:dyDescent="0.2">
      <c r="E117" s="2">
        <v>20</v>
      </c>
      <c r="F117" s="2">
        <f>$A$34</f>
        <v>0.37000000000000005</v>
      </c>
      <c r="G117" s="2">
        <f>((1/$A$2)*($B$2^0.5)*(((E117*F117))/(E117+2*F117))^(2/3))-$C$2</f>
        <v>-1.3721744583163675</v>
      </c>
      <c r="H117" s="2">
        <f>ABS(G117)</f>
        <v>1.3721744583163675</v>
      </c>
    </row>
    <row r="118" spans="5:8" x14ac:dyDescent="0.2">
      <c r="E118" s="2">
        <v>20</v>
      </c>
      <c r="F118" s="2">
        <f>$A$35</f>
        <v>0.39000000000000007</v>
      </c>
      <c r="G118" s="2">
        <f>((1/$A$2)*($B$2^0.5)*(((E118*F118))/(E118+2*F118))^(2/3))-$C$2</f>
        <v>-1.3677786147027486</v>
      </c>
      <c r="H118" s="2">
        <f>ABS(G118)</f>
        <v>1.3677786147027486</v>
      </c>
    </row>
    <row r="119" spans="5:8" x14ac:dyDescent="0.2">
      <c r="G119" t="s">
        <v>12</v>
      </c>
      <c r="H119" s="2">
        <f>MIN(H99:H118)</f>
        <v>1.3677786147027486</v>
      </c>
    </row>
    <row r="120" spans="5:8" x14ac:dyDescent="0.2">
      <c r="G120">
        <f>H119</f>
        <v>1.3677786147027486</v>
      </c>
      <c r="H120" s="2">
        <f>DGET(F98:H118,F98,G119:G120)</f>
        <v>0.39000000000000007</v>
      </c>
    </row>
    <row r="122" spans="5:8" x14ac:dyDescent="0.2">
      <c r="E122" s="1" t="s">
        <v>0</v>
      </c>
      <c r="F122" s="1" t="s">
        <v>1</v>
      </c>
      <c r="G122" s="1" t="s">
        <v>11</v>
      </c>
      <c r="H122" s="1" t="s">
        <v>12</v>
      </c>
    </row>
    <row r="123" spans="5:8" x14ac:dyDescent="0.2">
      <c r="E123" s="2">
        <v>25</v>
      </c>
      <c r="F123" s="2">
        <f>$A$16</f>
        <v>0.01</v>
      </c>
      <c r="G123" s="2">
        <f>((1/$A$2)*($B$2^0.5)*(((E123*F123))/(E123+2*F123))^(2/3))-$C$2</f>
        <v>-1.4882120722437098</v>
      </c>
      <c r="H123" s="2">
        <f>ABS(G123)</f>
        <v>1.4882120722437098</v>
      </c>
    </row>
    <row r="124" spans="5:8" x14ac:dyDescent="0.2">
      <c r="E124" s="2">
        <v>25</v>
      </c>
      <c r="F124" s="2">
        <f>$A$17</f>
        <v>0.03</v>
      </c>
      <c r="G124" s="2">
        <f t="shared" ref="G124:G139" si="13">((1/$A$2)*($B$2^0.5)*(((E124*F124))/(E124+2*F124))^(2/3))-$C$2</f>
        <v>-1.475506221028708</v>
      </c>
      <c r="H124" s="2">
        <f t="shared" ref="H124:H139" si="14">ABS(G124)</f>
        <v>1.475506221028708</v>
      </c>
    </row>
    <row r="125" spans="5:8" x14ac:dyDescent="0.2">
      <c r="E125" s="2">
        <v>25</v>
      </c>
      <c r="F125" s="2">
        <f>$A$18</f>
        <v>0.05</v>
      </c>
      <c r="G125" s="2">
        <f t="shared" si="13"/>
        <v>-1.4656051681158819</v>
      </c>
      <c r="H125" s="2">
        <f t="shared" si="14"/>
        <v>1.4656051681158819</v>
      </c>
    </row>
    <row r="126" spans="5:8" x14ac:dyDescent="0.2">
      <c r="E126" s="2">
        <v>25</v>
      </c>
      <c r="F126" s="2">
        <f>$A$19</f>
        <v>7.0000000000000007E-2</v>
      </c>
      <c r="G126" s="2">
        <f t="shared" si="13"/>
        <v>-1.4570017434195643</v>
      </c>
      <c r="H126" s="2">
        <f t="shared" si="14"/>
        <v>1.4570017434195643</v>
      </c>
    </row>
    <row r="127" spans="5:8" x14ac:dyDescent="0.2">
      <c r="E127" s="2">
        <v>25</v>
      </c>
      <c r="F127" s="2">
        <f>$A$20</f>
        <v>9.0000000000000011E-2</v>
      </c>
      <c r="G127" s="2">
        <f t="shared" si="13"/>
        <v>-1.4492128871278718</v>
      </c>
      <c r="H127" s="2">
        <f t="shared" si="14"/>
        <v>1.4492128871278718</v>
      </c>
    </row>
    <row r="128" spans="5:8" x14ac:dyDescent="0.2">
      <c r="E128" s="2">
        <v>25</v>
      </c>
      <c r="F128" s="2">
        <f>$A$21</f>
        <v>0.11000000000000001</v>
      </c>
      <c r="G128" s="2">
        <f t="shared" si="13"/>
        <v>-1.4420045301684814</v>
      </c>
      <c r="H128" s="2">
        <f t="shared" si="14"/>
        <v>1.4420045301684814</v>
      </c>
    </row>
    <row r="129" spans="5:8" x14ac:dyDescent="0.2">
      <c r="E129" s="2">
        <v>25</v>
      </c>
      <c r="F129" s="2">
        <f>$A$22</f>
        <v>0.13</v>
      </c>
      <c r="G129" s="2">
        <f t="shared" si="13"/>
        <v>-1.4352406710492411</v>
      </c>
      <c r="H129" s="2">
        <f t="shared" si="14"/>
        <v>1.4352406710492411</v>
      </c>
    </row>
    <row r="130" spans="5:8" x14ac:dyDescent="0.2">
      <c r="E130" s="2">
        <v>25</v>
      </c>
      <c r="F130" s="2">
        <f>$A$23</f>
        <v>0.15</v>
      </c>
      <c r="G130" s="2">
        <f t="shared" si="13"/>
        <v>-1.4288334093003632</v>
      </c>
      <c r="H130" s="2">
        <f t="shared" si="14"/>
        <v>1.4288334093003632</v>
      </c>
    </row>
    <row r="131" spans="5:8" x14ac:dyDescent="0.2">
      <c r="E131" s="2">
        <v>25</v>
      </c>
      <c r="F131" s="2">
        <f>$A$24</f>
        <v>0.16999999999999998</v>
      </c>
      <c r="G131" s="2">
        <f t="shared" si="13"/>
        <v>-1.4227217622854178</v>
      </c>
      <c r="H131" s="2">
        <f t="shared" si="14"/>
        <v>1.4227217622854178</v>
      </c>
    </row>
    <row r="132" spans="5:8" x14ac:dyDescent="0.2">
      <c r="E132" s="2">
        <v>25</v>
      </c>
      <c r="F132" s="2">
        <f>$A$25</f>
        <v>0.18999999999999997</v>
      </c>
      <c r="G132" s="2">
        <f t="shared" si="13"/>
        <v>-1.4168612179590383</v>
      </c>
      <c r="H132" s="2">
        <f t="shared" si="14"/>
        <v>1.4168612179590383</v>
      </c>
    </row>
    <row r="133" spans="5:8" x14ac:dyDescent="0.2">
      <c r="E133" s="2">
        <v>25</v>
      </c>
      <c r="F133" s="2">
        <f>$A$26</f>
        <v>0.20999999999999996</v>
      </c>
      <c r="G133" s="2">
        <f t="shared" si="13"/>
        <v>-1.4112180182718022</v>
      </c>
      <c r="H133" s="2">
        <f t="shared" si="14"/>
        <v>1.4112180182718022</v>
      </c>
    </row>
    <row r="134" spans="5:8" x14ac:dyDescent="0.2">
      <c r="E134" s="2">
        <v>25</v>
      </c>
      <c r="F134" s="2">
        <f>$A$27</f>
        <v>0.22999999999999995</v>
      </c>
      <c r="G134" s="2">
        <f t="shared" si="13"/>
        <v>-1.4057657828665973</v>
      </c>
      <c r="H134" s="2">
        <f t="shared" si="14"/>
        <v>1.4057657828665973</v>
      </c>
    </row>
    <row r="135" spans="5:8" x14ac:dyDescent="0.2">
      <c r="E135" s="2">
        <v>25</v>
      </c>
      <c r="F135" s="2">
        <f>$A$28</f>
        <v>0.24999999999999994</v>
      </c>
      <c r="G135" s="2">
        <f t="shared" si="13"/>
        <v>-1.4004833943258104</v>
      </c>
      <c r="H135" s="2">
        <f t="shared" si="14"/>
        <v>1.4004833943258104</v>
      </c>
    </row>
    <row r="136" spans="5:8" x14ac:dyDescent="0.2">
      <c r="E136" s="2">
        <v>25</v>
      </c>
      <c r="F136" s="2">
        <f>$A$29</f>
        <v>0.26999999999999996</v>
      </c>
      <c r="G136" s="2">
        <f t="shared" si="13"/>
        <v>-1.3953536102570578</v>
      </c>
      <c r="H136" s="2">
        <f t="shared" si="14"/>
        <v>1.3953536102570578</v>
      </c>
    </row>
    <row r="137" spans="5:8" x14ac:dyDescent="0.2">
      <c r="E137" s="2">
        <v>25</v>
      </c>
      <c r="F137" s="2">
        <f>$A$30</f>
        <v>0.28999999999999998</v>
      </c>
      <c r="G137" s="2">
        <f t="shared" si="13"/>
        <v>-1.3903621170448865</v>
      </c>
      <c r="H137" s="2">
        <f t="shared" si="14"/>
        <v>1.3903621170448865</v>
      </c>
    </row>
    <row r="138" spans="5:8" x14ac:dyDescent="0.2">
      <c r="E138" s="2">
        <v>25</v>
      </c>
      <c r="F138" s="2">
        <f>$A$31</f>
        <v>0.31</v>
      </c>
      <c r="G138" s="2">
        <f t="shared" si="13"/>
        <v>-1.385496863956418</v>
      </c>
      <c r="H138" s="2">
        <f t="shared" si="14"/>
        <v>1.385496863956418</v>
      </c>
    </row>
    <row r="139" spans="5:8" x14ac:dyDescent="0.2">
      <c r="E139" s="2">
        <v>25</v>
      </c>
      <c r="F139" s="2">
        <f>$A$32</f>
        <v>0.33</v>
      </c>
      <c r="G139" s="2">
        <f t="shared" si="13"/>
        <v>-1.3807475818177044</v>
      </c>
      <c r="H139" s="2">
        <f t="shared" si="14"/>
        <v>1.3807475818177044</v>
      </c>
    </row>
    <row r="140" spans="5:8" x14ac:dyDescent="0.2">
      <c r="E140" s="2">
        <v>25</v>
      </c>
      <c r="F140" s="2">
        <f>$A$33</f>
        <v>0.35000000000000003</v>
      </c>
      <c r="G140" s="2">
        <f>((1/$A$2)*($B$2^0.5)*(((E140*F140))/(E140+2*F140))^(2/3))-$C$2</f>
        <v>-1.3761054270242512</v>
      </c>
      <c r="H140" s="2">
        <f>ABS(G140)</f>
        <v>1.3761054270242512</v>
      </c>
    </row>
    <row r="141" spans="5:8" x14ac:dyDescent="0.2">
      <c r="E141" s="2">
        <v>25</v>
      </c>
      <c r="F141" s="2">
        <f>$A$34</f>
        <v>0.37000000000000005</v>
      </c>
      <c r="G141" s="2">
        <f>((1/$A$2)*($B$2^0.5)*(((E141*F141))/(E141+2*F141))^(2/3))-$C$2</f>
        <v>-1.371562712958355</v>
      </c>
      <c r="H141" s="2">
        <f>ABS(G141)</f>
        <v>1.371562712958355</v>
      </c>
    </row>
    <row r="142" spans="5:8" x14ac:dyDescent="0.2">
      <c r="E142" s="2">
        <v>25</v>
      </c>
      <c r="F142" s="2">
        <f>$A$35</f>
        <v>0.39000000000000007</v>
      </c>
      <c r="G142" s="2">
        <f>((1/$A$2)*($B$2^0.5)*(((E142*F142))/(E142+2*F142))^(2/3))-$C$2</f>
        <v>-1.3671127037917579</v>
      </c>
      <c r="H142" s="2">
        <f>ABS(G142)</f>
        <v>1.3671127037917579</v>
      </c>
    </row>
    <row r="143" spans="5:8" x14ac:dyDescent="0.2">
      <c r="G143" t="s">
        <v>12</v>
      </c>
      <c r="H143" s="2">
        <f>MIN(H123:H142)</f>
        <v>1.3671127037917579</v>
      </c>
    </row>
    <row r="144" spans="5:8" x14ac:dyDescent="0.2">
      <c r="G144">
        <f>H143</f>
        <v>1.3671127037917579</v>
      </c>
      <c r="H144" s="2">
        <f>DGET(F122:H142,F122,G143:G144)</f>
        <v>0.39000000000000007</v>
      </c>
    </row>
    <row r="146" spans="5:8" x14ac:dyDescent="0.2">
      <c r="E146" s="1" t="s">
        <v>0</v>
      </c>
      <c r="F146" s="1" t="s">
        <v>1</v>
      </c>
      <c r="G146" s="1" t="s">
        <v>11</v>
      </c>
      <c r="H146" s="1" t="s">
        <v>12</v>
      </c>
    </row>
    <row r="147" spans="5:8" x14ac:dyDescent="0.2">
      <c r="E147" s="2">
        <v>35</v>
      </c>
      <c r="F147" s="2">
        <f>$A$16</f>
        <v>0.01</v>
      </c>
      <c r="G147" s="2">
        <f>((1/$A$2)*($B$2^0.5)*(((E147*F147))/(E147+2*F147))^(2/3))-$C$2</f>
        <v>-1.488210277082241</v>
      </c>
      <c r="H147" s="2">
        <f>ABS(G147)</f>
        <v>1.488210277082241</v>
      </c>
    </row>
    <row r="148" spans="5:8" x14ac:dyDescent="0.2">
      <c r="E148" s="2">
        <v>35</v>
      </c>
      <c r="F148" s="2">
        <f>$A$17</f>
        <v>0.03</v>
      </c>
      <c r="G148" s="2">
        <f t="shared" ref="G148:G163" si="15">((1/$A$2)*($B$2^0.5)*(((E148*F148))/(E148+2*F148))^(2/3))-$C$2</f>
        <v>-1.4754950443097927</v>
      </c>
      <c r="H148" s="2">
        <f t="shared" ref="H148:H163" si="16">ABS(G148)</f>
        <v>1.4754950443097927</v>
      </c>
    </row>
    <row r="149" spans="5:8" x14ac:dyDescent="0.2">
      <c r="E149" s="2">
        <v>35</v>
      </c>
      <c r="F149" s="2">
        <f>$A$18</f>
        <v>0.05</v>
      </c>
      <c r="G149" s="2">
        <f t="shared" si="15"/>
        <v>-1.4655790421501009</v>
      </c>
      <c r="H149" s="2">
        <f t="shared" si="16"/>
        <v>1.4655790421501009</v>
      </c>
    </row>
    <row r="150" spans="5:8" x14ac:dyDescent="0.2">
      <c r="E150" s="2">
        <v>35</v>
      </c>
      <c r="F150" s="2">
        <f>$A$19</f>
        <v>7.0000000000000007E-2</v>
      </c>
      <c r="G150" s="2">
        <f t="shared" si="15"/>
        <v>-1.4569560734656284</v>
      </c>
      <c r="H150" s="2">
        <f t="shared" si="16"/>
        <v>1.4569560734656284</v>
      </c>
    </row>
    <row r="151" spans="5:8" x14ac:dyDescent="0.2">
      <c r="E151" s="2">
        <v>35</v>
      </c>
      <c r="F151" s="2">
        <f>$A$20</f>
        <v>9.0000000000000011E-2</v>
      </c>
      <c r="G151" s="2">
        <f t="shared" si="15"/>
        <v>-1.4491436162171549</v>
      </c>
      <c r="H151" s="2">
        <f t="shared" si="16"/>
        <v>1.4491436162171549</v>
      </c>
    </row>
    <row r="152" spans="5:8" x14ac:dyDescent="0.2">
      <c r="E152" s="2">
        <v>35</v>
      </c>
      <c r="F152" s="2">
        <f>$A$21</f>
        <v>0.11000000000000001</v>
      </c>
      <c r="G152" s="2">
        <f t="shared" si="15"/>
        <v>-1.441907966125157</v>
      </c>
      <c r="H152" s="2">
        <f t="shared" si="16"/>
        <v>1.441907966125157</v>
      </c>
    </row>
    <row r="153" spans="5:8" x14ac:dyDescent="0.2">
      <c r="E153" s="2">
        <v>35</v>
      </c>
      <c r="F153" s="2">
        <f>$A$22</f>
        <v>0.13</v>
      </c>
      <c r="G153" s="2">
        <f t="shared" si="15"/>
        <v>-1.4351133943669874</v>
      </c>
      <c r="H153" s="2">
        <f t="shared" si="16"/>
        <v>1.4351133943669874</v>
      </c>
    </row>
    <row r="154" spans="5:8" x14ac:dyDescent="0.2">
      <c r="E154" s="2">
        <v>35</v>
      </c>
      <c r="F154" s="2">
        <f>$A$23</f>
        <v>0.15</v>
      </c>
      <c r="G154" s="2">
        <f t="shared" si="15"/>
        <v>-1.4286722164834025</v>
      </c>
      <c r="H154" s="2">
        <f t="shared" si="16"/>
        <v>1.4286722164834025</v>
      </c>
    </row>
    <row r="155" spans="5:8" x14ac:dyDescent="0.2">
      <c r="E155" s="2">
        <v>35</v>
      </c>
      <c r="F155" s="2">
        <f>$A$24</f>
        <v>0.16999999999999998</v>
      </c>
      <c r="G155" s="2">
        <f t="shared" si="15"/>
        <v>-1.4225236277647062</v>
      </c>
      <c r="H155" s="2">
        <f t="shared" si="16"/>
        <v>1.4225236277647062</v>
      </c>
    </row>
    <row r="156" spans="5:8" x14ac:dyDescent="0.2">
      <c r="E156" s="2">
        <v>35</v>
      </c>
      <c r="F156" s="2">
        <f>$A$25</f>
        <v>0.18999999999999997</v>
      </c>
      <c r="G156" s="2">
        <f t="shared" si="15"/>
        <v>-1.4166232668850394</v>
      </c>
      <c r="H156" s="2">
        <f t="shared" si="16"/>
        <v>1.4166232668850394</v>
      </c>
    </row>
    <row r="157" spans="5:8" x14ac:dyDescent="0.2">
      <c r="E157" s="2">
        <v>35</v>
      </c>
      <c r="F157" s="2">
        <f>$A$26</f>
        <v>0.20999999999999996</v>
      </c>
      <c r="G157" s="2">
        <f t="shared" si="15"/>
        <v>-1.4109375061899538</v>
      </c>
      <c r="H157" s="2">
        <f t="shared" si="16"/>
        <v>1.4109375061899538</v>
      </c>
    </row>
    <row r="158" spans="5:8" x14ac:dyDescent="0.2">
      <c r="E158" s="2">
        <v>35</v>
      </c>
      <c r="F158" s="2">
        <f>$A$27</f>
        <v>0.22999999999999995</v>
      </c>
      <c r="G158" s="2">
        <f t="shared" si="15"/>
        <v>-1.4054400800059044</v>
      </c>
      <c r="H158" s="2">
        <f t="shared" si="16"/>
        <v>1.4054400800059044</v>
      </c>
    </row>
    <row r="159" spans="5:8" x14ac:dyDescent="0.2">
      <c r="E159" s="2">
        <v>35</v>
      </c>
      <c r="F159" s="2">
        <f>$A$28</f>
        <v>0.24999999999999994</v>
      </c>
      <c r="G159" s="2">
        <f t="shared" si="15"/>
        <v>-1.4001099731199567</v>
      </c>
      <c r="H159" s="2">
        <f t="shared" si="16"/>
        <v>1.4001099731199567</v>
      </c>
    </row>
    <row r="160" spans="5:8" x14ac:dyDescent="0.2">
      <c r="E160" s="2">
        <v>35</v>
      </c>
      <c r="F160" s="2">
        <f>$A$29</f>
        <v>0.26999999999999996</v>
      </c>
      <c r="G160" s="2">
        <f t="shared" si="15"/>
        <v>-1.3949300352124072</v>
      </c>
      <c r="H160" s="2">
        <f t="shared" si="16"/>
        <v>1.3949300352124072</v>
      </c>
    </row>
    <row r="161" spans="5:8" x14ac:dyDescent="0.2">
      <c r="E161" s="2">
        <v>35</v>
      </c>
      <c r="F161" s="2">
        <f>$A$30</f>
        <v>0.28999999999999998</v>
      </c>
      <c r="G161" s="2">
        <f t="shared" si="15"/>
        <v>-1.3898860363625329</v>
      </c>
      <c r="H161" s="2">
        <f t="shared" si="16"/>
        <v>1.3898860363625329</v>
      </c>
    </row>
    <row r="162" spans="5:8" x14ac:dyDescent="0.2">
      <c r="E162" s="2">
        <v>35</v>
      </c>
      <c r="F162" s="2">
        <f>$A$31</f>
        <v>0.31</v>
      </c>
      <c r="G162" s="2">
        <f t="shared" si="15"/>
        <v>-1.3849660024972741</v>
      </c>
      <c r="H162" s="2">
        <f t="shared" si="16"/>
        <v>1.3849660024972741</v>
      </c>
    </row>
    <row r="163" spans="5:8" x14ac:dyDescent="0.2">
      <c r="E163" s="2">
        <v>35</v>
      </c>
      <c r="F163" s="2">
        <f>$A$32</f>
        <v>0.33</v>
      </c>
      <c r="G163" s="2">
        <f t="shared" si="15"/>
        <v>-1.3801597351171968</v>
      </c>
      <c r="H163" s="2">
        <f t="shared" si="16"/>
        <v>1.3801597351171968</v>
      </c>
    </row>
    <row r="164" spans="5:8" x14ac:dyDescent="0.2">
      <c r="E164" s="2">
        <v>35</v>
      </c>
      <c r="F164" s="2">
        <f>$A$33</f>
        <v>0.35000000000000003</v>
      </c>
      <c r="G164" s="2">
        <f>((1/$A$2)*($B$2^0.5)*(((E164*F164))/(E164+2*F164))^(2/3))-$C$2</f>
        <v>-1.375458456141843</v>
      </c>
      <c r="H164" s="2">
        <f>ABS(G164)</f>
        <v>1.375458456141843</v>
      </c>
    </row>
    <row r="165" spans="5:8" x14ac:dyDescent="0.2">
      <c r="E165" s="2">
        <v>35</v>
      </c>
      <c r="F165" s="2">
        <f>$A$34</f>
        <v>0.37000000000000005</v>
      </c>
      <c r="G165" s="2">
        <f>((1/$A$2)*($B$2^0.5)*(((E165*F165))/(E165+2*F165))^(2/3))-$C$2</f>
        <v>-1.3708545400012668</v>
      </c>
      <c r="H165" s="2">
        <f>ABS(G165)</f>
        <v>1.3708545400012668</v>
      </c>
    </row>
    <row r="166" spans="5:8" x14ac:dyDescent="0.2">
      <c r="E166" s="2">
        <v>35</v>
      </c>
      <c r="F166" s="2">
        <f>$A$35</f>
        <v>0.39000000000000007</v>
      </c>
      <c r="G166" s="2">
        <f>((1/$A$2)*($B$2^0.5)*(((E166*F166))/(E166+2*F166))^(2/3))-$C$2</f>
        <v>-1.3663413079904891</v>
      </c>
      <c r="H166" s="2">
        <f>ABS(G166)</f>
        <v>1.3663413079904891</v>
      </c>
    </row>
    <row r="167" spans="5:8" x14ac:dyDescent="0.2">
      <c r="G167" t="s">
        <v>12</v>
      </c>
      <c r="H167" s="2">
        <f>MIN(H147:H166)</f>
        <v>1.3663413079904891</v>
      </c>
    </row>
    <row r="168" spans="5:8" x14ac:dyDescent="0.2">
      <c r="G168">
        <f>H167</f>
        <v>1.3663413079904891</v>
      </c>
      <c r="H168" s="2">
        <f>DGET(F146:H166,F146,G167:G168)</f>
        <v>0.39000000000000007</v>
      </c>
    </row>
    <row r="170" spans="5:8" x14ac:dyDescent="0.2">
      <c r="E170" s="1" t="s">
        <v>0</v>
      </c>
      <c r="F170" s="1" t="s">
        <v>1</v>
      </c>
      <c r="G170" s="1" t="s">
        <v>11</v>
      </c>
      <c r="H170" s="1" t="s">
        <v>12</v>
      </c>
    </row>
    <row r="171" spans="5:8" x14ac:dyDescent="0.2">
      <c r="E171" s="2">
        <v>50</v>
      </c>
      <c r="F171" s="2">
        <f>$A$16</f>
        <v>0.01</v>
      </c>
      <c r="G171" s="2">
        <f>((1/$A$2)*($B$2^0.5)*(((E171*F171))/(E171+2*F171))^(2/3))-$C$2</f>
        <v>-1.4882089302625428</v>
      </c>
      <c r="H171" s="2">
        <f>ABS(G171)</f>
        <v>1.4882089302625428</v>
      </c>
    </row>
    <row r="172" spans="5:8" x14ac:dyDescent="0.2">
      <c r="E172" s="2">
        <v>50</v>
      </c>
      <c r="F172" s="2">
        <f>$A$17</f>
        <v>0.03</v>
      </c>
      <c r="G172" s="2">
        <f t="shared" ref="G172:G187" si="17">((1/$A$2)*($B$2^0.5)*(((E172*F172))/(E172+2*F172))^(2/3))-$C$2</f>
        <v>-1.4754866533989104</v>
      </c>
      <c r="H172" s="2">
        <f t="shared" ref="H172:H187" si="18">ABS(G172)</f>
        <v>1.4754866533989104</v>
      </c>
    </row>
    <row r="173" spans="5:8" x14ac:dyDescent="0.2">
      <c r="E173" s="2">
        <v>50</v>
      </c>
      <c r="F173" s="2">
        <f>$A$18</f>
        <v>0.05</v>
      </c>
      <c r="G173" s="2">
        <f t="shared" si="17"/>
        <v>-1.4655594150886524</v>
      </c>
      <c r="H173" s="2">
        <f t="shared" si="18"/>
        <v>1.4655594150886524</v>
      </c>
    </row>
    <row r="174" spans="5:8" x14ac:dyDescent="0.2">
      <c r="E174" s="2">
        <v>50</v>
      </c>
      <c r="F174" s="2">
        <f>$A$19</f>
        <v>7.0000000000000007E-2</v>
      </c>
      <c r="G174" s="2">
        <f t="shared" si="17"/>
        <v>-1.4569217413185611</v>
      </c>
      <c r="H174" s="2">
        <f t="shared" si="18"/>
        <v>1.4569217413185611</v>
      </c>
    </row>
    <row r="175" spans="5:8" x14ac:dyDescent="0.2">
      <c r="E175" s="2">
        <v>50</v>
      </c>
      <c r="F175" s="2">
        <f>$A$20</f>
        <v>9.0000000000000011E-2</v>
      </c>
      <c r="G175" s="2">
        <f t="shared" si="17"/>
        <v>-1.4490915077778126</v>
      </c>
      <c r="H175" s="2">
        <f t="shared" si="18"/>
        <v>1.4490915077778126</v>
      </c>
    </row>
    <row r="176" spans="5:8" x14ac:dyDescent="0.2">
      <c r="E176" s="2">
        <v>50</v>
      </c>
      <c r="F176" s="2">
        <f>$A$21</f>
        <v>0.11000000000000001</v>
      </c>
      <c r="G176" s="2">
        <f t="shared" si="17"/>
        <v>-1.4418352787966462</v>
      </c>
      <c r="H176" s="2">
        <f t="shared" si="18"/>
        <v>1.4418352787966462</v>
      </c>
    </row>
    <row r="177" spans="5:8" x14ac:dyDescent="0.2">
      <c r="E177" s="2">
        <v>50</v>
      </c>
      <c r="F177" s="2">
        <f>$A$22</f>
        <v>0.13</v>
      </c>
      <c r="G177" s="2">
        <f t="shared" si="17"/>
        <v>-1.4350175255146052</v>
      </c>
      <c r="H177" s="2">
        <f t="shared" si="18"/>
        <v>1.4350175255146052</v>
      </c>
    </row>
    <row r="178" spans="5:8" x14ac:dyDescent="0.2">
      <c r="E178" s="2">
        <v>50</v>
      </c>
      <c r="F178" s="2">
        <f>$A$23</f>
        <v>0.15</v>
      </c>
      <c r="G178" s="2">
        <f t="shared" si="17"/>
        <v>-1.428550721286715</v>
      </c>
      <c r="H178" s="2">
        <f t="shared" si="18"/>
        <v>1.428550721286715</v>
      </c>
    </row>
    <row r="179" spans="5:8" x14ac:dyDescent="0.2">
      <c r="E179" s="2">
        <v>50</v>
      </c>
      <c r="F179" s="2">
        <f>$A$24</f>
        <v>0.16999999999999998</v>
      </c>
      <c r="G179" s="2">
        <f t="shared" si="17"/>
        <v>-1.4223741909372578</v>
      </c>
      <c r="H179" s="2">
        <f t="shared" si="18"/>
        <v>1.4223741909372578</v>
      </c>
    </row>
    <row r="180" spans="5:8" x14ac:dyDescent="0.2">
      <c r="E180" s="2">
        <v>50</v>
      </c>
      <c r="F180" s="2">
        <f>$A$25</f>
        <v>0.18999999999999997</v>
      </c>
      <c r="G180" s="2">
        <f t="shared" si="17"/>
        <v>-1.4164436825070983</v>
      </c>
      <c r="H180" s="2">
        <f t="shared" si="18"/>
        <v>1.4164436825070983</v>
      </c>
    </row>
    <row r="181" spans="5:8" x14ac:dyDescent="0.2">
      <c r="E181" s="2">
        <v>50</v>
      </c>
      <c r="F181" s="2">
        <f>$A$26</f>
        <v>0.20999999999999996</v>
      </c>
      <c r="G181" s="2">
        <f t="shared" si="17"/>
        <v>-1.4107256626706606</v>
      </c>
      <c r="H181" s="2">
        <f t="shared" si="18"/>
        <v>1.4107256626706606</v>
      </c>
    </row>
    <row r="182" spans="5:8" x14ac:dyDescent="0.2">
      <c r="E182" s="2">
        <v>50</v>
      </c>
      <c r="F182" s="2">
        <f>$A$27</f>
        <v>0.22999999999999995</v>
      </c>
      <c r="G182" s="2">
        <f t="shared" si="17"/>
        <v>-1.4051939484803384</v>
      </c>
      <c r="H182" s="2">
        <f t="shared" si="18"/>
        <v>1.4051939484803384</v>
      </c>
    </row>
    <row r="183" spans="5:8" x14ac:dyDescent="0.2">
      <c r="E183" s="2">
        <v>50</v>
      </c>
      <c r="F183" s="2">
        <f>$A$28</f>
        <v>0.24999999999999994</v>
      </c>
      <c r="G183" s="2">
        <f t="shared" si="17"/>
        <v>-1.3998275982509474</v>
      </c>
      <c r="H183" s="2">
        <f t="shared" si="18"/>
        <v>1.3998275982509474</v>
      </c>
    </row>
    <row r="184" spans="5:8" x14ac:dyDescent="0.2">
      <c r="E184" s="2">
        <v>50</v>
      </c>
      <c r="F184" s="2">
        <f>$A$29</f>
        <v>0.26999999999999996</v>
      </c>
      <c r="G184" s="2">
        <f t="shared" si="17"/>
        <v>-1.3946095277366484</v>
      </c>
      <c r="H184" s="2">
        <f t="shared" si="18"/>
        <v>1.3946095277366484</v>
      </c>
    </row>
    <row r="185" spans="5:8" x14ac:dyDescent="0.2">
      <c r="E185" s="2">
        <v>50</v>
      </c>
      <c r="F185" s="2">
        <f>$A$30</f>
        <v>0.28999999999999998</v>
      </c>
      <c r="G185" s="2">
        <f t="shared" si="17"/>
        <v>-1.3895255669391553</v>
      </c>
      <c r="H185" s="2">
        <f t="shared" si="18"/>
        <v>1.3895255669391553</v>
      </c>
    </row>
    <row r="186" spans="5:8" x14ac:dyDescent="0.2">
      <c r="E186" s="2">
        <v>50</v>
      </c>
      <c r="F186" s="2">
        <f>$A$31</f>
        <v>0.31</v>
      </c>
      <c r="G186" s="2">
        <f t="shared" si="17"/>
        <v>-1.3845637965527358</v>
      </c>
      <c r="H186" s="2">
        <f t="shared" si="18"/>
        <v>1.3845637965527358</v>
      </c>
    </row>
    <row r="187" spans="5:8" x14ac:dyDescent="0.2">
      <c r="E187" s="2">
        <v>50</v>
      </c>
      <c r="F187" s="2">
        <f>$A$32</f>
        <v>0.33</v>
      </c>
      <c r="G187" s="2">
        <f t="shared" si="17"/>
        <v>-1.3797140684680638</v>
      </c>
      <c r="H187" s="2">
        <f t="shared" si="18"/>
        <v>1.3797140684680638</v>
      </c>
    </row>
    <row r="188" spans="5:8" x14ac:dyDescent="0.2">
      <c r="E188" s="2">
        <v>50</v>
      </c>
      <c r="F188" s="2">
        <f>$A$33</f>
        <v>0.35000000000000003</v>
      </c>
      <c r="G188" s="2">
        <f>((1/$A$2)*($B$2^0.5)*(((E188*F188))/(E188+2*F188))^(2/3))-$C$2</f>
        <v>-1.374967651235667</v>
      </c>
      <c r="H188" s="2">
        <f>ABS(G188)</f>
        <v>1.374967651235667</v>
      </c>
    </row>
    <row r="189" spans="5:8" x14ac:dyDescent="0.2">
      <c r="E189" s="2">
        <v>50</v>
      </c>
      <c r="F189" s="2">
        <f>$A$34</f>
        <v>0.37000000000000005</v>
      </c>
      <c r="G189" s="2">
        <f>((1/$A$2)*($B$2^0.5)*(((E189*F189))/(E189+2*F189))^(2/3))-$C$2</f>
        <v>-1.370316962656136</v>
      </c>
      <c r="H189" s="2">
        <f>ABS(G189)</f>
        <v>1.370316962656136</v>
      </c>
    </row>
    <row r="190" spans="5:8" x14ac:dyDescent="0.2">
      <c r="E190" s="2">
        <v>50</v>
      </c>
      <c r="F190" s="2">
        <f>$A$35</f>
        <v>0.39000000000000007</v>
      </c>
      <c r="G190" s="2">
        <f>((1/$A$2)*($B$2^0.5)*(((E190*F190))/(E190+2*F190))^(2/3))-$C$2</f>
        <v>-1.3657553645423042</v>
      </c>
      <c r="H190" s="2">
        <f>ABS(G190)</f>
        <v>1.3657553645423042</v>
      </c>
    </row>
    <row r="191" spans="5:8" x14ac:dyDescent="0.2">
      <c r="G191" t="s">
        <v>12</v>
      </c>
      <c r="H191" s="2">
        <f>MIN(H171:H190)</f>
        <v>1.3657553645423042</v>
      </c>
    </row>
    <row r="192" spans="5:8" x14ac:dyDescent="0.2">
      <c r="G192">
        <f>H191</f>
        <v>1.3657553645423042</v>
      </c>
      <c r="H192" s="2">
        <f>DGET(F170:H190,F170,G191:G192)</f>
        <v>0.39000000000000007</v>
      </c>
    </row>
  </sheetData>
  <phoneticPr fontId="21" type="noConversion"/>
  <pageMargins left="0.78740157499999996" right="0.78740157499999996" top="0.984251969" bottom="0.984251969" header="0.49212598499999999" footer="0.49212598499999999"/>
  <headerFooter alignWithMargins="0">
    <oddHeader>&amp;A</oddHeader>
    <oddFooter>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topLeftCell="B1" zoomScale="90" workbookViewId="0">
      <selection activeCell="Z42" sqref="Z42"/>
    </sheetView>
  </sheetViews>
  <sheetFormatPr defaultColWidth="12" defaultRowHeight="12.75" x14ac:dyDescent="0.2"/>
  <cols>
    <col min="1" max="1" width="0" style="2" hidden="1" customWidth="1"/>
    <col min="2" max="2" width="18.5" style="2" customWidth="1"/>
    <col min="3" max="3" width="0" style="2" hidden="1" customWidth="1"/>
    <col min="4" max="4" width="12.83203125" style="2" customWidth="1"/>
    <col min="5" max="5" width="12.5" style="2" customWidth="1"/>
    <col min="6" max="6" width="16.5" style="2" customWidth="1"/>
    <col min="7" max="16384" width="12" style="2"/>
  </cols>
  <sheetData>
    <row r="1" spans="1:11" ht="18.75" x14ac:dyDescent="0.3">
      <c r="B1" s="66" t="s">
        <v>16</v>
      </c>
      <c r="D1"/>
    </row>
    <row r="2" spans="1:11" hidden="1" x14ac:dyDescent="0.2">
      <c r="D2"/>
    </row>
    <row r="3" spans="1:11" x14ac:dyDescent="0.2">
      <c r="B3" s="73" t="s">
        <v>17</v>
      </c>
      <c r="D3"/>
    </row>
    <row r="4" spans="1:11" x14ac:dyDescent="0.2">
      <c r="I4" s="59"/>
      <c r="J4" s="8"/>
      <c r="K4" s="8"/>
    </row>
    <row r="5" spans="1:11" x14ac:dyDescent="0.2">
      <c r="A5" s="2" t="b">
        <f>IF($F5="","",ISNUMBER($F5))</f>
        <v>1</v>
      </c>
      <c r="B5" s="50" t="str">
        <f>IF(A5=FALSE,"Insira apenas números","")</f>
        <v/>
      </c>
      <c r="E5" s="4" t="s">
        <v>18</v>
      </c>
      <c r="F5" s="38">
        <v>0.88</v>
      </c>
      <c r="G5" s="41"/>
      <c r="J5" s="60"/>
      <c r="K5" s="34"/>
    </row>
    <row r="6" spans="1:11" x14ac:dyDescent="0.2">
      <c r="E6" s="4" t="s">
        <v>19</v>
      </c>
      <c r="F6" s="50" t="str">
        <f>IF(COUNTA(F7:F8)&gt;1,"Os valores foram somados","")</f>
        <v/>
      </c>
      <c r="J6" s="60"/>
      <c r="K6" s="34"/>
    </row>
    <row r="7" spans="1:11" ht="15.75" x14ac:dyDescent="0.2">
      <c r="A7" s="2" t="str">
        <f>IF($F7="","",ISNUMBER($F7))</f>
        <v/>
      </c>
      <c r="B7" s="50" t="str">
        <f>IF(A7=FALSE,"Insira apenas números","")</f>
        <v/>
      </c>
      <c r="F7" s="38"/>
      <c r="G7" s="2" t="s">
        <v>20</v>
      </c>
      <c r="H7" s="2">
        <f>F7</f>
        <v>0</v>
      </c>
      <c r="J7" s="60"/>
      <c r="K7" s="34"/>
    </row>
    <row r="8" spans="1:11" x14ac:dyDescent="0.2">
      <c r="A8" s="2" t="b">
        <f>IF($F8="","",ISNUMBER($F8))</f>
        <v>1</v>
      </c>
      <c r="B8" s="50" t="str">
        <f>IF(A8=FALSE,"Insira apenas números","")</f>
        <v/>
      </c>
      <c r="F8" s="38">
        <v>5</v>
      </c>
      <c r="G8" s="2" t="s">
        <v>21</v>
      </c>
      <c r="H8" s="2">
        <f>F8/100</f>
        <v>0.05</v>
      </c>
      <c r="I8" s="2">
        <f>SUM(H7:H8)</f>
        <v>0.05</v>
      </c>
      <c r="J8" s="60"/>
      <c r="K8" s="34"/>
    </row>
    <row r="9" spans="1:11" ht="15.75" x14ac:dyDescent="0.2">
      <c r="A9" s="2" t="b">
        <f>IF($F9="","",ISNUMBER($F9))</f>
        <v>1</v>
      </c>
      <c r="B9" s="50" t="str">
        <f>IF(A9=FALSE,"Insira apenas números","")</f>
        <v/>
      </c>
      <c r="E9" s="4" t="s">
        <v>22</v>
      </c>
      <c r="F9" s="38">
        <v>1.5</v>
      </c>
      <c r="G9" s="2" t="s">
        <v>23</v>
      </c>
      <c r="J9" s="60"/>
      <c r="K9" s="34"/>
    </row>
    <row r="10" spans="1:11" x14ac:dyDescent="0.2">
      <c r="E10" s="4"/>
      <c r="F10" s="45"/>
    </row>
    <row r="11" spans="1:11" hidden="1" x14ac:dyDescent="0.2">
      <c r="D11" s="59"/>
      <c r="E11" s="8" t="b">
        <f>AND(I8&gt;0,F5&gt;0,F9&gt;0)</f>
        <v>1</v>
      </c>
      <c r="F11" s="8"/>
      <c r="G11" s="8"/>
      <c r="H11" s="8"/>
    </row>
    <row r="12" spans="1:11" ht="15.75" x14ac:dyDescent="0.2">
      <c r="D12" s="7" t="s">
        <v>24</v>
      </c>
      <c r="E12" s="21" t="s">
        <v>25</v>
      </c>
      <c r="F12" s="21" t="s">
        <v>26</v>
      </c>
      <c r="G12" s="8"/>
      <c r="H12" s="8"/>
    </row>
    <row r="13" spans="1:11" x14ac:dyDescent="0.2">
      <c r="D13" s="8">
        <f>'Perfil do canal cálculos'!$A$4</f>
        <v>1</v>
      </c>
      <c r="E13" s="61">
        <f>IF($A$8=FALSE,"",IF(E$11=TRUE,'Perfil do canal cálculos'!$D4,""))</f>
        <v>3.6016099173214751E-2</v>
      </c>
      <c r="F13" s="62">
        <f>IF($A$8=FALSE,"",IF($E$11=TRUE,'Perfil do canal cálculos'!$C4,""))</f>
        <v>9.2348972239012173E-2</v>
      </c>
      <c r="G13" s="60"/>
      <c r="I13" s="34"/>
    </row>
    <row r="14" spans="1:11" x14ac:dyDescent="0.2">
      <c r="D14" s="8">
        <f>'Perfil do canal cálculos'!$A$5</f>
        <v>5</v>
      </c>
      <c r="E14" s="61">
        <f>IF($A$8=FALSE,"",IF(E$11=TRUE,'Perfil do canal cálculos'!$D5,""))</f>
        <v>0.24012725521565464</v>
      </c>
      <c r="F14" s="62">
        <f>IF($A$8=FALSE,"",IF($E$11=TRUE,'Perfil do canal cálculos'!$C5,""))</f>
        <v>0.12314218216187416</v>
      </c>
      <c r="G14" s="60"/>
      <c r="I14" s="34"/>
    </row>
    <row r="15" spans="1:11" x14ac:dyDescent="0.2">
      <c r="D15" s="8">
        <f>'Perfil do canal cálculos'!$A$6</f>
        <v>10</v>
      </c>
      <c r="E15" s="61">
        <f>IF($A$8=FALSE,"",IF(E$11=TRUE,'Perfil do canal cálculos'!$D6,""))</f>
        <v>0.50315002796228625</v>
      </c>
      <c r="F15" s="62">
        <f>IF($A$8=FALSE,"",IF($E$11=TRUE,'Perfil do canal cálculos'!$C6,""))</f>
        <v>0.12901282768263747</v>
      </c>
      <c r="G15" s="60"/>
      <c r="I15" s="34"/>
    </row>
    <row r="16" spans="1:11" x14ac:dyDescent="0.2">
      <c r="D16" s="8">
        <f>'Perfil do canal cálculos'!$A$7</f>
        <v>15</v>
      </c>
      <c r="E16" s="61">
        <f>IF($A$8=FALSE,"",IF(E$11=TRUE,'Perfil do canal cálculos'!$D7,""))</f>
        <v>0.76710964087946354</v>
      </c>
      <c r="F16" s="62">
        <f>IF($A$8=FALSE,"",IF($E$11=TRUE,'Perfil do canal cálculos'!$C7,""))</f>
        <v>0.13112985314178863</v>
      </c>
      <c r="G16" s="60"/>
      <c r="I16" s="34"/>
    </row>
    <row r="17" spans="4:9" x14ac:dyDescent="0.2">
      <c r="D17" s="8">
        <f>'Perfil do canal cálculos'!$A$8</f>
        <v>20</v>
      </c>
      <c r="E17" s="61">
        <f>IF($A$8=FALSE,"",IF(E$11=TRUE,'Perfil do canal cálculos'!$D8,""))</f>
        <v>1.0313268053185611</v>
      </c>
      <c r="F17" s="62">
        <f>IF($A$8=FALSE,"",IF($E$11=TRUE,'Perfil do canal cálculos'!$C8,""))</f>
        <v>0.13222138529725139</v>
      </c>
      <c r="G17" s="60"/>
      <c r="I17" s="34"/>
    </row>
    <row r="18" spans="4:9" x14ac:dyDescent="0.2">
      <c r="D18" s="8">
        <f>'Perfil do canal cálculos'!$A$9</f>
        <v>25</v>
      </c>
      <c r="E18" s="61">
        <f>IF($A$8=FALSE,"",IF(E$11=TRUE,'Perfil do canal cálculos'!$D9,""))</f>
        <v>1.2956511380303621</v>
      </c>
      <c r="F18" s="62">
        <f>IF($A$8=FALSE,"",IF($E$11=TRUE,'Perfil do canal cálculos'!$C9,""))</f>
        <v>0.13288729620824224</v>
      </c>
      <c r="G18" s="60"/>
      <c r="I18" s="34"/>
    </row>
    <row r="19" spans="4:9" x14ac:dyDescent="0.2">
      <c r="D19" s="8">
        <f>'Perfil do canal cálculos'!$A$10</f>
        <v>35</v>
      </c>
      <c r="E19" s="61">
        <f>IF($A$8=FALSE,"",IF(E$11=TRUE,'Perfil do canal cálculos'!$D10,""))</f>
        <v>1.8244411459298224</v>
      </c>
      <c r="F19" s="62">
        <f>IF($A$8=FALSE,"",IF($E$11=TRUE,'Perfil do canal cálculos'!$C10,""))</f>
        <v>0.13365869200951078</v>
      </c>
      <c r="G19" s="60"/>
      <c r="I19" s="34"/>
    </row>
    <row r="20" spans="4:9" x14ac:dyDescent="0.2">
      <c r="D20" s="8">
        <f>'Perfil do canal cálculos'!$A$11</f>
        <v>50</v>
      </c>
      <c r="E20" s="61">
        <f>IF($A$8=FALSE,"",IF(E$11=TRUE,'Perfil do canal cálculos'!$D11,""))</f>
        <v>2.617770391425069</v>
      </c>
      <c r="F20" s="62">
        <f>IF($A$8=FALSE,"",IF($E$11=TRUE,'Perfil do canal cálculos'!$C11,""))</f>
        <v>0.13424463545769583</v>
      </c>
      <c r="G20" s="60"/>
      <c r="I20" s="34"/>
    </row>
  </sheetData>
  <sheetProtection password="CCFF" sheet="1" objects="1" scenarios="1"/>
  <phoneticPr fontId="21" type="noConversion"/>
  <pageMargins left="0.78740157499999996" right="0.78740157499999996" top="0.984251969" bottom="0.984251969" header="0.49212598499999999" footer="0.49212598499999999"/>
  <pageSetup paperSize="9" orientation="landscape" horizontalDpi="4294967295" verticalDpi="0" r:id="rId1"/>
  <headerFooter alignWithMargins="0">
    <oddHeader>&amp;A</oddHeader>
    <oddFooter>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0"/>
  <sheetViews>
    <sheetView workbookViewId="0">
      <selection activeCell="D3" sqref="D3"/>
    </sheetView>
  </sheetViews>
  <sheetFormatPr defaultColWidth="12" defaultRowHeight="12.75" x14ac:dyDescent="0.2"/>
  <sheetData>
    <row r="1" spans="1:9" x14ac:dyDescent="0.2">
      <c r="A1" s="8"/>
      <c r="B1" s="8"/>
      <c r="C1" s="8" t="s">
        <v>2</v>
      </c>
      <c r="D1" s="8" t="s">
        <v>70</v>
      </c>
      <c r="E1" s="8" t="s">
        <v>3</v>
      </c>
      <c r="F1" s="2" t="s">
        <v>15</v>
      </c>
      <c r="G1" s="2"/>
      <c r="H1" s="2"/>
      <c r="I1" s="2"/>
    </row>
    <row r="2" spans="1:9" x14ac:dyDescent="0.2">
      <c r="A2" s="8"/>
      <c r="B2" s="8"/>
      <c r="C2" s="8">
        <f>'Vazão Canal'!Q13</f>
        <v>0</v>
      </c>
      <c r="D2" s="8">
        <f>'Vazão Canal'!Q19</f>
        <v>0</v>
      </c>
      <c r="E2" s="8">
        <f>'Vazão Canal'!R18</f>
        <v>0</v>
      </c>
      <c r="F2" s="2">
        <f>'Vazão Canal'!Q21</f>
        <v>0</v>
      </c>
      <c r="G2" s="2"/>
      <c r="H2" s="2"/>
      <c r="I2" s="2"/>
    </row>
    <row r="3" spans="1:9" x14ac:dyDescent="0.2">
      <c r="A3" s="2"/>
      <c r="B3" s="2" t="s">
        <v>1</v>
      </c>
      <c r="C3" s="2"/>
      <c r="D3" s="2"/>
      <c r="E3" s="2"/>
      <c r="F3" s="2"/>
      <c r="G3" s="2"/>
      <c r="H3" s="2"/>
      <c r="I3" s="2"/>
    </row>
    <row r="4" spans="1:9" x14ac:dyDescent="0.2">
      <c r="A4" s="2"/>
      <c r="B4" s="2" t="s">
        <v>1</v>
      </c>
      <c r="C4" s="2" t="s">
        <v>71</v>
      </c>
      <c r="D4" s="2" t="s">
        <v>7</v>
      </c>
      <c r="E4" s="2"/>
      <c r="F4" s="2"/>
      <c r="G4" s="2"/>
      <c r="H4" s="2"/>
      <c r="I4" s="2"/>
    </row>
    <row r="5" spans="1:9" x14ac:dyDescent="0.2">
      <c r="A5" s="2"/>
      <c r="B5" s="2">
        <v>2E-3</v>
      </c>
      <c r="C5" s="2" t="e">
        <f>((1/$C$2)*($E$2^0.5)*((($F$2/($D$2*B5))*B5)/($F$2/(($D$2*B5))+2*B5))^(2/3))*B5*($F$2/($D$2*B5))-$F$2</f>
        <v>#DIV/0!</v>
      </c>
      <c r="D5" s="2" t="e">
        <f>ABS(C5)</f>
        <v>#DIV/0!</v>
      </c>
      <c r="E5" s="34"/>
      <c r="F5" s="2"/>
      <c r="G5" s="2"/>
      <c r="H5" s="2"/>
      <c r="I5" s="2"/>
    </row>
    <row r="6" spans="1:9" x14ac:dyDescent="0.2">
      <c r="A6" s="2"/>
      <c r="B6" s="2">
        <f>B5+0.002</f>
        <v>4.0000000000000001E-3</v>
      </c>
      <c r="C6" s="2" t="e">
        <f t="shared" ref="C6:C21" si="0">((1/$C$2)*($E$2^0.5)*((($F$2/($D$2*B6))*B6)/($F$2/(($D$2*B6))+2*B6))^(2/3))*B6*($F$2/($D$2*B6))-$F$2</f>
        <v>#DIV/0!</v>
      </c>
      <c r="D6" s="2" t="e">
        <f t="shared" ref="D6:D21" si="1">ABS(C6)</f>
        <v>#DIV/0!</v>
      </c>
      <c r="E6" s="34"/>
      <c r="F6" s="2"/>
      <c r="G6" s="2"/>
      <c r="H6" s="2"/>
      <c r="I6" s="2"/>
    </row>
    <row r="7" spans="1:9" x14ac:dyDescent="0.2">
      <c r="A7" s="2"/>
      <c r="B7" s="2">
        <f t="shared" ref="B7:B22" si="2">B6+0.002</f>
        <v>6.0000000000000001E-3</v>
      </c>
      <c r="C7" s="2" t="e">
        <f t="shared" si="0"/>
        <v>#DIV/0!</v>
      </c>
      <c r="D7" s="2" t="e">
        <f t="shared" si="1"/>
        <v>#DIV/0!</v>
      </c>
      <c r="E7" s="34"/>
      <c r="F7" s="2"/>
      <c r="G7" s="2"/>
      <c r="H7" s="2"/>
      <c r="I7" s="2"/>
    </row>
    <row r="8" spans="1:9" x14ac:dyDescent="0.2">
      <c r="A8" s="2"/>
      <c r="B8" s="2">
        <f t="shared" si="2"/>
        <v>8.0000000000000002E-3</v>
      </c>
      <c r="C8" s="2" t="e">
        <f t="shared" si="0"/>
        <v>#DIV/0!</v>
      </c>
      <c r="D8" s="2" t="e">
        <f t="shared" si="1"/>
        <v>#DIV/0!</v>
      </c>
      <c r="E8" s="34"/>
      <c r="F8" s="2"/>
      <c r="G8" s="2"/>
      <c r="H8" s="2"/>
      <c r="I8" s="2"/>
    </row>
    <row r="9" spans="1:9" x14ac:dyDescent="0.2">
      <c r="A9" s="2"/>
      <c r="B9" s="2">
        <f t="shared" si="2"/>
        <v>0.01</v>
      </c>
      <c r="C9" s="2" t="e">
        <f t="shared" si="0"/>
        <v>#DIV/0!</v>
      </c>
      <c r="D9" s="2" t="e">
        <f t="shared" si="1"/>
        <v>#DIV/0!</v>
      </c>
      <c r="E9" s="34"/>
      <c r="F9" s="2"/>
      <c r="G9" s="2"/>
      <c r="H9" s="2"/>
      <c r="I9" s="2"/>
    </row>
    <row r="10" spans="1:9" x14ac:dyDescent="0.2">
      <c r="A10" s="2"/>
      <c r="B10" s="2">
        <f t="shared" si="2"/>
        <v>1.2E-2</v>
      </c>
      <c r="C10" s="2" t="e">
        <f t="shared" si="0"/>
        <v>#DIV/0!</v>
      </c>
      <c r="D10" s="2" t="e">
        <f t="shared" si="1"/>
        <v>#DIV/0!</v>
      </c>
      <c r="E10" s="34"/>
      <c r="F10" s="2"/>
      <c r="G10" s="2"/>
      <c r="H10" s="2"/>
      <c r="I10" s="2"/>
    </row>
    <row r="11" spans="1:9" x14ac:dyDescent="0.2">
      <c r="A11" s="2"/>
      <c r="B11" s="2">
        <f t="shared" si="2"/>
        <v>1.4E-2</v>
      </c>
      <c r="C11" s="2" t="e">
        <f t="shared" si="0"/>
        <v>#DIV/0!</v>
      </c>
      <c r="D11" s="2" t="e">
        <f t="shared" si="1"/>
        <v>#DIV/0!</v>
      </c>
      <c r="E11" s="34"/>
      <c r="F11" s="2"/>
      <c r="G11" s="2"/>
      <c r="H11" s="2"/>
      <c r="I11" s="2"/>
    </row>
    <row r="12" spans="1:9" x14ac:dyDescent="0.2">
      <c r="A12" s="2"/>
      <c r="B12" s="2">
        <f t="shared" si="2"/>
        <v>1.6E-2</v>
      </c>
      <c r="C12" s="2" t="e">
        <f t="shared" si="0"/>
        <v>#DIV/0!</v>
      </c>
      <c r="D12" s="2" t="e">
        <f t="shared" si="1"/>
        <v>#DIV/0!</v>
      </c>
      <c r="E12" s="34"/>
      <c r="F12" s="2"/>
      <c r="G12" s="2"/>
      <c r="H12" s="2"/>
      <c r="I12" s="2"/>
    </row>
    <row r="13" spans="1:9" x14ac:dyDescent="0.2">
      <c r="A13" s="2"/>
      <c r="B13" s="2">
        <f t="shared" si="2"/>
        <v>1.8000000000000002E-2</v>
      </c>
      <c r="C13" s="2" t="e">
        <f t="shared" si="0"/>
        <v>#DIV/0!</v>
      </c>
      <c r="D13" s="2" t="e">
        <f t="shared" si="1"/>
        <v>#DIV/0!</v>
      </c>
      <c r="E13" s="34"/>
      <c r="F13" s="2"/>
      <c r="G13" s="2"/>
      <c r="H13" s="2"/>
      <c r="I13" s="2"/>
    </row>
    <row r="14" spans="1:9" x14ac:dyDescent="0.2">
      <c r="A14" s="2"/>
      <c r="B14" s="2">
        <f t="shared" si="2"/>
        <v>2.0000000000000004E-2</v>
      </c>
      <c r="C14" s="2" t="e">
        <f t="shared" si="0"/>
        <v>#DIV/0!</v>
      </c>
      <c r="D14" s="2" t="e">
        <f t="shared" si="1"/>
        <v>#DIV/0!</v>
      </c>
      <c r="E14" s="34"/>
      <c r="F14" s="2"/>
      <c r="G14" s="2"/>
      <c r="H14" s="2"/>
      <c r="I14" s="2"/>
    </row>
    <row r="15" spans="1:9" x14ac:dyDescent="0.2">
      <c r="A15" s="2"/>
      <c r="B15" s="2">
        <f t="shared" si="2"/>
        <v>2.2000000000000006E-2</v>
      </c>
      <c r="C15" s="2" t="e">
        <f t="shared" si="0"/>
        <v>#DIV/0!</v>
      </c>
      <c r="D15" s="2" t="e">
        <f t="shared" si="1"/>
        <v>#DIV/0!</v>
      </c>
      <c r="E15" s="34"/>
      <c r="F15" s="2"/>
      <c r="G15" s="2"/>
      <c r="H15" s="2"/>
      <c r="I15" s="2"/>
    </row>
    <row r="16" spans="1:9" x14ac:dyDescent="0.2">
      <c r="A16" s="2"/>
      <c r="B16" s="2">
        <f t="shared" si="2"/>
        <v>2.4000000000000007E-2</v>
      </c>
      <c r="C16" s="2" t="e">
        <f t="shared" si="0"/>
        <v>#DIV/0!</v>
      </c>
      <c r="D16" s="2" t="e">
        <f t="shared" si="1"/>
        <v>#DIV/0!</v>
      </c>
      <c r="E16" s="34"/>
      <c r="F16" s="2"/>
      <c r="G16" s="2"/>
      <c r="H16" s="2"/>
      <c r="I16" s="2"/>
    </row>
    <row r="17" spans="1:9" x14ac:dyDescent="0.2">
      <c r="A17" s="2"/>
      <c r="B17" s="2">
        <f t="shared" si="2"/>
        <v>2.6000000000000009E-2</v>
      </c>
      <c r="C17" s="2" t="e">
        <f t="shared" si="0"/>
        <v>#DIV/0!</v>
      </c>
      <c r="D17" s="2" t="e">
        <f t="shared" si="1"/>
        <v>#DIV/0!</v>
      </c>
      <c r="E17" s="34"/>
      <c r="F17" s="2"/>
      <c r="G17" s="2"/>
      <c r="H17" s="2"/>
      <c r="I17" s="2"/>
    </row>
    <row r="18" spans="1:9" x14ac:dyDescent="0.2">
      <c r="A18" s="2"/>
      <c r="B18" s="2">
        <f t="shared" si="2"/>
        <v>2.8000000000000011E-2</v>
      </c>
      <c r="C18" s="2" t="e">
        <f t="shared" si="0"/>
        <v>#DIV/0!</v>
      </c>
      <c r="D18" s="2" t="e">
        <f t="shared" si="1"/>
        <v>#DIV/0!</v>
      </c>
      <c r="E18" s="34"/>
      <c r="F18" s="2"/>
      <c r="G18" s="2"/>
      <c r="H18" s="2"/>
      <c r="I18" s="2"/>
    </row>
    <row r="19" spans="1:9" x14ac:dyDescent="0.2">
      <c r="A19" s="2"/>
      <c r="B19" s="2">
        <f t="shared" si="2"/>
        <v>3.0000000000000013E-2</v>
      </c>
      <c r="C19" s="2" t="e">
        <f t="shared" si="0"/>
        <v>#DIV/0!</v>
      </c>
      <c r="D19" s="2" t="e">
        <f t="shared" si="1"/>
        <v>#DIV/0!</v>
      </c>
      <c r="E19" s="34"/>
      <c r="F19" s="2"/>
      <c r="G19" s="2"/>
      <c r="H19" s="2"/>
      <c r="I19" s="2"/>
    </row>
    <row r="20" spans="1:9" x14ac:dyDescent="0.2">
      <c r="A20" s="2"/>
      <c r="B20" s="2">
        <f t="shared" si="2"/>
        <v>3.2000000000000015E-2</v>
      </c>
      <c r="C20" s="2" t="e">
        <f t="shared" si="0"/>
        <v>#DIV/0!</v>
      </c>
      <c r="D20" s="2" t="e">
        <f t="shared" si="1"/>
        <v>#DIV/0!</v>
      </c>
      <c r="E20" s="34"/>
      <c r="F20" s="2"/>
      <c r="G20" s="2"/>
      <c r="H20" s="2"/>
      <c r="I20" s="2"/>
    </row>
    <row r="21" spans="1:9" x14ac:dyDescent="0.2">
      <c r="A21" s="2"/>
      <c r="B21" s="2">
        <f t="shared" si="2"/>
        <v>3.4000000000000016E-2</v>
      </c>
      <c r="C21" s="2" t="e">
        <f t="shared" si="0"/>
        <v>#DIV/0!</v>
      </c>
      <c r="D21" s="2" t="e">
        <f t="shared" si="1"/>
        <v>#DIV/0!</v>
      </c>
      <c r="E21" s="34"/>
      <c r="F21" s="2"/>
      <c r="G21" s="2"/>
      <c r="H21" s="2"/>
      <c r="I21" s="2"/>
    </row>
    <row r="22" spans="1:9" x14ac:dyDescent="0.2">
      <c r="A22" s="2"/>
      <c r="B22" s="2">
        <f t="shared" si="2"/>
        <v>3.6000000000000018E-2</v>
      </c>
      <c r="C22" s="2" t="e">
        <f t="shared" ref="C22:C37" si="3">((1/$C$2)*($E$2^0.5)*((($F$2/($D$2*B22))*B22)/($F$2/(($D$2*B22))+2*B22))^(2/3))*B22*($F$2/($D$2*B22))-$F$2</f>
        <v>#DIV/0!</v>
      </c>
      <c r="D22" s="2" t="e">
        <f t="shared" ref="D22:D37" si="4">ABS(C22)</f>
        <v>#DIV/0!</v>
      </c>
      <c r="E22" s="34"/>
      <c r="F22" s="2"/>
      <c r="G22" s="2"/>
      <c r="H22" s="2"/>
      <c r="I22" s="2"/>
    </row>
    <row r="23" spans="1:9" x14ac:dyDescent="0.2">
      <c r="A23" s="2"/>
      <c r="B23" s="2">
        <f t="shared" ref="B23:B38" si="5">B22+0.002</f>
        <v>3.800000000000002E-2</v>
      </c>
      <c r="C23" s="2" t="e">
        <f t="shared" si="3"/>
        <v>#DIV/0!</v>
      </c>
      <c r="D23" s="2" t="e">
        <f t="shared" si="4"/>
        <v>#DIV/0!</v>
      </c>
      <c r="E23" s="34"/>
      <c r="F23" s="2"/>
      <c r="G23" s="2"/>
      <c r="H23" s="2"/>
      <c r="I23" s="2"/>
    </row>
    <row r="24" spans="1:9" x14ac:dyDescent="0.2">
      <c r="A24" s="2"/>
      <c r="B24" s="2">
        <f t="shared" si="5"/>
        <v>4.0000000000000022E-2</v>
      </c>
      <c r="C24" s="2" t="e">
        <f t="shared" si="3"/>
        <v>#DIV/0!</v>
      </c>
      <c r="D24" s="2" t="e">
        <f t="shared" si="4"/>
        <v>#DIV/0!</v>
      </c>
      <c r="E24" s="34"/>
      <c r="F24" s="2"/>
      <c r="G24" s="2"/>
      <c r="H24" s="2"/>
      <c r="I24" s="2"/>
    </row>
    <row r="25" spans="1:9" x14ac:dyDescent="0.2">
      <c r="A25" s="2"/>
      <c r="B25" s="2">
        <f t="shared" si="5"/>
        <v>4.2000000000000023E-2</v>
      </c>
      <c r="C25" s="2" t="e">
        <f t="shared" si="3"/>
        <v>#DIV/0!</v>
      </c>
      <c r="D25" s="2" t="e">
        <f t="shared" si="4"/>
        <v>#DIV/0!</v>
      </c>
      <c r="E25" s="34"/>
      <c r="F25" s="2"/>
      <c r="G25" s="2"/>
      <c r="H25" s="2"/>
      <c r="I25" s="2"/>
    </row>
    <row r="26" spans="1:9" x14ac:dyDescent="0.2">
      <c r="A26" s="2"/>
      <c r="B26" s="2">
        <f t="shared" si="5"/>
        <v>4.4000000000000025E-2</v>
      </c>
      <c r="C26" s="2" t="e">
        <f t="shared" si="3"/>
        <v>#DIV/0!</v>
      </c>
      <c r="D26" s="2" t="e">
        <f t="shared" si="4"/>
        <v>#DIV/0!</v>
      </c>
      <c r="E26" s="34"/>
      <c r="F26" s="2"/>
      <c r="G26" s="2"/>
      <c r="H26" s="2"/>
      <c r="I26" s="2"/>
    </row>
    <row r="27" spans="1:9" x14ac:dyDescent="0.2">
      <c r="A27" s="2"/>
      <c r="B27" s="2">
        <f t="shared" si="5"/>
        <v>4.6000000000000027E-2</v>
      </c>
      <c r="C27" s="2" t="e">
        <f t="shared" si="3"/>
        <v>#DIV/0!</v>
      </c>
      <c r="D27" s="2" t="e">
        <f t="shared" si="4"/>
        <v>#DIV/0!</v>
      </c>
      <c r="E27" s="34"/>
      <c r="F27" s="2"/>
      <c r="G27" s="2"/>
      <c r="H27" s="2"/>
      <c r="I27" s="2"/>
    </row>
    <row r="28" spans="1:9" x14ac:dyDescent="0.2">
      <c r="A28" s="2"/>
      <c r="B28" s="2">
        <f t="shared" si="5"/>
        <v>4.8000000000000029E-2</v>
      </c>
      <c r="C28" s="2" t="e">
        <f t="shared" si="3"/>
        <v>#DIV/0!</v>
      </c>
      <c r="D28" s="2" t="e">
        <f t="shared" si="4"/>
        <v>#DIV/0!</v>
      </c>
      <c r="E28" s="34"/>
      <c r="F28" s="2"/>
      <c r="G28" s="2"/>
      <c r="H28" s="2"/>
      <c r="I28" s="2"/>
    </row>
    <row r="29" spans="1:9" x14ac:dyDescent="0.2">
      <c r="A29" s="2"/>
      <c r="B29" s="2">
        <f t="shared" si="5"/>
        <v>5.0000000000000031E-2</v>
      </c>
      <c r="C29" s="2" t="e">
        <f t="shared" si="3"/>
        <v>#DIV/0!</v>
      </c>
      <c r="D29" s="2" t="e">
        <f t="shared" si="4"/>
        <v>#DIV/0!</v>
      </c>
      <c r="E29" s="34"/>
      <c r="F29" s="2"/>
      <c r="G29" s="2"/>
      <c r="H29" s="2"/>
      <c r="I29" s="2"/>
    </row>
    <row r="30" spans="1:9" x14ac:dyDescent="0.2">
      <c r="A30" s="2"/>
      <c r="B30" s="2">
        <f t="shared" si="5"/>
        <v>5.2000000000000032E-2</v>
      </c>
      <c r="C30" s="2" t="e">
        <f t="shared" si="3"/>
        <v>#DIV/0!</v>
      </c>
      <c r="D30" s="2" t="e">
        <f t="shared" si="4"/>
        <v>#DIV/0!</v>
      </c>
      <c r="E30" s="34"/>
      <c r="F30" s="2"/>
      <c r="G30" s="2"/>
      <c r="H30" s="2"/>
      <c r="I30" s="2"/>
    </row>
    <row r="31" spans="1:9" x14ac:dyDescent="0.2">
      <c r="A31" s="2"/>
      <c r="B31" s="2">
        <f t="shared" si="5"/>
        <v>5.4000000000000034E-2</v>
      </c>
      <c r="C31" s="2" t="e">
        <f t="shared" si="3"/>
        <v>#DIV/0!</v>
      </c>
      <c r="D31" s="2" t="e">
        <f t="shared" si="4"/>
        <v>#DIV/0!</v>
      </c>
      <c r="E31" s="34"/>
      <c r="F31" s="2"/>
      <c r="G31" s="2"/>
      <c r="H31" s="2"/>
      <c r="I31" s="2"/>
    </row>
    <row r="32" spans="1:9" x14ac:dyDescent="0.2">
      <c r="A32" s="2"/>
      <c r="B32" s="2">
        <f t="shared" si="5"/>
        <v>5.6000000000000036E-2</v>
      </c>
      <c r="C32" s="2" t="e">
        <f t="shared" si="3"/>
        <v>#DIV/0!</v>
      </c>
      <c r="D32" s="2" t="e">
        <f t="shared" si="4"/>
        <v>#DIV/0!</v>
      </c>
      <c r="E32" s="34"/>
      <c r="F32" s="2"/>
      <c r="G32" s="2"/>
      <c r="H32" s="2"/>
      <c r="I32" s="2"/>
    </row>
    <row r="33" spans="1:9" x14ac:dyDescent="0.2">
      <c r="A33" s="2"/>
      <c r="B33" s="2">
        <f t="shared" si="5"/>
        <v>5.8000000000000038E-2</v>
      </c>
      <c r="C33" s="2" t="e">
        <f t="shared" si="3"/>
        <v>#DIV/0!</v>
      </c>
      <c r="D33" s="2" t="e">
        <f t="shared" si="4"/>
        <v>#DIV/0!</v>
      </c>
      <c r="E33" s="34"/>
      <c r="F33" s="2"/>
      <c r="G33" s="2"/>
      <c r="H33" s="2"/>
      <c r="I33" s="2"/>
    </row>
    <row r="34" spans="1:9" x14ac:dyDescent="0.2">
      <c r="A34" s="2"/>
      <c r="B34" s="2">
        <f t="shared" si="5"/>
        <v>6.0000000000000039E-2</v>
      </c>
      <c r="C34" s="2" t="e">
        <f t="shared" si="3"/>
        <v>#DIV/0!</v>
      </c>
      <c r="D34" s="2" t="e">
        <f t="shared" si="4"/>
        <v>#DIV/0!</v>
      </c>
      <c r="E34" s="34"/>
      <c r="F34" s="2"/>
      <c r="G34" s="2"/>
      <c r="H34" s="2"/>
      <c r="I34" s="2"/>
    </row>
    <row r="35" spans="1:9" x14ac:dyDescent="0.2">
      <c r="A35" s="2"/>
      <c r="B35" s="2">
        <f t="shared" si="5"/>
        <v>6.2000000000000041E-2</v>
      </c>
      <c r="C35" s="2" t="e">
        <f t="shared" si="3"/>
        <v>#DIV/0!</v>
      </c>
      <c r="D35" s="2" t="e">
        <f t="shared" si="4"/>
        <v>#DIV/0!</v>
      </c>
      <c r="E35" s="34"/>
      <c r="F35" s="2"/>
      <c r="G35" s="2"/>
      <c r="H35" s="2"/>
      <c r="I35" s="2"/>
    </row>
    <row r="36" spans="1:9" x14ac:dyDescent="0.2">
      <c r="A36" s="2"/>
      <c r="B36" s="2">
        <f t="shared" si="5"/>
        <v>6.4000000000000043E-2</v>
      </c>
      <c r="C36" s="2" t="e">
        <f t="shared" si="3"/>
        <v>#DIV/0!</v>
      </c>
      <c r="D36" s="2" t="e">
        <f t="shared" si="4"/>
        <v>#DIV/0!</v>
      </c>
      <c r="E36" s="34"/>
      <c r="F36" s="2"/>
      <c r="G36" s="2"/>
      <c r="H36" s="2"/>
      <c r="I36" s="2"/>
    </row>
    <row r="37" spans="1:9" x14ac:dyDescent="0.2">
      <c r="A37" s="2"/>
      <c r="B37" s="2">
        <f t="shared" si="5"/>
        <v>6.6000000000000045E-2</v>
      </c>
      <c r="C37" s="2" t="e">
        <f t="shared" si="3"/>
        <v>#DIV/0!</v>
      </c>
      <c r="D37" s="2" t="e">
        <f t="shared" si="4"/>
        <v>#DIV/0!</v>
      </c>
      <c r="E37" s="34"/>
      <c r="F37" s="2"/>
      <c r="G37" s="2"/>
      <c r="H37" s="2"/>
      <c r="I37" s="2"/>
    </row>
    <row r="38" spans="1:9" x14ac:dyDescent="0.2">
      <c r="A38" s="2"/>
      <c r="B38" s="2">
        <f t="shared" si="5"/>
        <v>6.8000000000000047E-2</v>
      </c>
      <c r="C38" s="2" t="e">
        <f t="shared" ref="C38:C53" si="6">((1/$C$2)*($E$2^0.5)*((($F$2/($D$2*B38))*B38)/($F$2/(($D$2*B38))+2*B38))^(2/3))*B38*($F$2/($D$2*B38))-$F$2</f>
        <v>#DIV/0!</v>
      </c>
      <c r="D38" s="2" t="e">
        <f t="shared" ref="D38:D53" si="7">ABS(C38)</f>
        <v>#DIV/0!</v>
      </c>
      <c r="E38" s="34"/>
      <c r="F38" s="2"/>
      <c r="G38" s="2"/>
      <c r="H38" s="2"/>
      <c r="I38" s="2"/>
    </row>
    <row r="39" spans="1:9" x14ac:dyDescent="0.2">
      <c r="A39" s="2"/>
      <c r="B39" s="2">
        <f t="shared" ref="B39:B54" si="8">B38+0.002</f>
        <v>7.0000000000000048E-2</v>
      </c>
      <c r="C39" s="2" t="e">
        <f t="shared" si="6"/>
        <v>#DIV/0!</v>
      </c>
      <c r="D39" s="2" t="e">
        <f t="shared" si="7"/>
        <v>#DIV/0!</v>
      </c>
      <c r="E39" s="34"/>
      <c r="F39" s="2"/>
      <c r="G39" s="2"/>
      <c r="H39" s="2"/>
      <c r="I39" s="2"/>
    </row>
    <row r="40" spans="1:9" x14ac:dyDescent="0.2">
      <c r="A40" s="2"/>
      <c r="B40" s="2">
        <f t="shared" si="8"/>
        <v>7.200000000000005E-2</v>
      </c>
      <c r="C40" s="2" t="e">
        <f t="shared" si="6"/>
        <v>#DIV/0!</v>
      </c>
      <c r="D40" s="2" t="e">
        <f t="shared" si="7"/>
        <v>#DIV/0!</v>
      </c>
      <c r="E40" s="34"/>
      <c r="F40" s="2"/>
      <c r="G40" s="2"/>
      <c r="H40" s="2"/>
      <c r="I40" s="2"/>
    </row>
    <row r="41" spans="1:9" x14ac:dyDescent="0.2">
      <c r="A41" s="2"/>
      <c r="B41" s="2">
        <f t="shared" si="8"/>
        <v>7.4000000000000052E-2</v>
      </c>
      <c r="C41" s="2" t="e">
        <f t="shared" si="6"/>
        <v>#DIV/0!</v>
      </c>
      <c r="D41" s="2" t="e">
        <f t="shared" si="7"/>
        <v>#DIV/0!</v>
      </c>
      <c r="E41" s="34"/>
      <c r="F41" s="2"/>
      <c r="G41" s="2"/>
      <c r="H41" s="2"/>
      <c r="I41" s="2"/>
    </row>
    <row r="42" spans="1:9" x14ac:dyDescent="0.2">
      <c r="A42" s="2"/>
      <c r="B42" s="2">
        <f t="shared" si="8"/>
        <v>7.6000000000000054E-2</v>
      </c>
      <c r="C42" s="2" t="e">
        <f t="shared" si="6"/>
        <v>#DIV/0!</v>
      </c>
      <c r="D42" s="2" t="e">
        <f t="shared" si="7"/>
        <v>#DIV/0!</v>
      </c>
      <c r="E42" s="34"/>
      <c r="F42" s="2"/>
      <c r="G42" s="2"/>
      <c r="H42" s="2"/>
      <c r="I42" s="2"/>
    </row>
    <row r="43" spans="1:9" x14ac:dyDescent="0.2">
      <c r="A43" s="2"/>
      <c r="B43" s="2">
        <f t="shared" si="8"/>
        <v>7.8000000000000055E-2</v>
      </c>
      <c r="C43" s="2" t="e">
        <f t="shared" si="6"/>
        <v>#DIV/0!</v>
      </c>
      <c r="D43" s="2" t="e">
        <f t="shared" si="7"/>
        <v>#DIV/0!</v>
      </c>
      <c r="E43" s="34"/>
      <c r="F43" s="2"/>
      <c r="G43" s="2"/>
      <c r="H43" s="2"/>
      <c r="I43" s="2"/>
    </row>
    <row r="44" spans="1:9" x14ac:dyDescent="0.2">
      <c r="A44" s="2"/>
      <c r="B44" s="2">
        <f t="shared" si="8"/>
        <v>8.0000000000000057E-2</v>
      </c>
      <c r="C44" s="2" t="e">
        <f t="shared" si="6"/>
        <v>#DIV/0!</v>
      </c>
      <c r="D44" s="2" t="e">
        <f t="shared" si="7"/>
        <v>#DIV/0!</v>
      </c>
      <c r="E44" s="34"/>
      <c r="F44" s="2"/>
      <c r="G44" s="2"/>
      <c r="H44" s="2"/>
      <c r="I44" s="2"/>
    </row>
    <row r="45" spans="1:9" x14ac:dyDescent="0.2">
      <c r="A45" s="2"/>
      <c r="B45" s="2">
        <f t="shared" si="8"/>
        <v>8.2000000000000059E-2</v>
      </c>
      <c r="C45" s="2" t="e">
        <f t="shared" si="6"/>
        <v>#DIV/0!</v>
      </c>
      <c r="D45" s="2" t="e">
        <f t="shared" si="7"/>
        <v>#DIV/0!</v>
      </c>
      <c r="E45" s="34"/>
      <c r="F45" s="2"/>
      <c r="G45" s="2"/>
      <c r="H45" s="2"/>
      <c r="I45" s="2"/>
    </row>
    <row r="46" spans="1:9" x14ac:dyDescent="0.2">
      <c r="A46" s="2"/>
      <c r="B46" s="2">
        <f t="shared" si="8"/>
        <v>8.4000000000000061E-2</v>
      </c>
      <c r="C46" s="2" t="e">
        <f t="shared" si="6"/>
        <v>#DIV/0!</v>
      </c>
      <c r="D46" s="2" t="e">
        <f t="shared" si="7"/>
        <v>#DIV/0!</v>
      </c>
      <c r="E46" s="34"/>
      <c r="F46" s="2"/>
      <c r="G46" s="2"/>
      <c r="H46" s="2"/>
      <c r="I46" s="2"/>
    </row>
    <row r="47" spans="1:9" x14ac:dyDescent="0.2">
      <c r="A47" s="2"/>
      <c r="B47" s="2">
        <f t="shared" si="8"/>
        <v>8.6000000000000063E-2</v>
      </c>
      <c r="C47" s="2" t="e">
        <f t="shared" si="6"/>
        <v>#DIV/0!</v>
      </c>
      <c r="D47" s="2" t="e">
        <f t="shared" si="7"/>
        <v>#DIV/0!</v>
      </c>
      <c r="E47" s="34"/>
      <c r="F47" s="2"/>
      <c r="G47" s="2"/>
      <c r="H47" s="2"/>
      <c r="I47" s="2"/>
    </row>
    <row r="48" spans="1:9" x14ac:dyDescent="0.2">
      <c r="A48" s="2"/>
      <c r="B48" s="2">
        <f t="shared" si="8"/>
        <v>8.8000000000000064E-2</v>
      </c>
      <c r="C48" s="2" t="e">
        <f t="shared" si="6"/>
        <v>#DIV/0!</v>
      </c>
      <c r="D48" s="2" t="e">
        <f t="shared" si="7"/>
        <v>#DIV/0!</v>
      </c>
      <c r="E48" s="34"/>
      <c r="F48" s="2"/>
      <c r="G48" s="2"/>
      <c r="H48" s="2"/>
      <c r="I48" s="2"/>
    </row>
    <row r="49" spans="1:9" x14ac:dyDescent="0.2">
      <c r="A49" s="2"/>
      <c r="B49" s="2">
        <f t="shared" si="8"/>
        <v>9.0000000000000066E-2</v>
      </c>
      <c r="C49" s="2" t="e">
        <f t="shared" si="6"/>
        <v>#DIV/0!</v>
      </c>
      <c r="D49" s="2" t="e">
        <f t="shared" si="7"/>
        <v>#DIV/0!</v>
      </c>
      <c r="E49" s="34"/>
      <c r="F49" s="2"/>
      <c r="G49" s="2"/>
      <c r="H49" s="2"/>
      <c r="I49" s="2"/>
    </row>
    <row r="50" spans="1:9" x14ac:dyDescent="0.2">
      <c r="A50" s="2"/>
      <c r="B50" s="2">
        <f t="shared" si="8"/>
        <v>9.2000000000000068E-2</v>
      </c>
      <c r="C50" s="2" t="e">
        <f t="shared" si="6"/>
        <v>#DIV/0!</v>
      </c>
      <c r="D50" s="2" t="e">
        <f t="shared" si="7"/>
        <v>#DIV/0!</v>
      </c>
      <c r="E50" s="34"/>
      <c r="F50" s="2"/>
      <c r="G50" s="2"/>
      <c r="H50" s="2"/>
      <c r="I50" s="2"/>
    </row>
    <row r="51" spans="1:9" x14ac:dyDescent="0.2">
      <c r="A51" s="2"/>
      <c r="B51" s="2">
        <f t="shared" si="8"/>
        <v>9.400000000000007E-2</v>
      </c>
      <c r="C51" s="2" t="e">
        <f t="shared" si="6"/>
        <v>#DIV/0!</v>
      </c>
      <c r="D51" s="2" t="e">
        <f t="shared" si="7"/>
        <v>#DIV/0!</v>
      </c>
      <c r="E51" s="34"/>
      <c r="F51" s="2"/>
      <c r="G51" s="2"/>
      <c r="H51" s="2"/>
      <c r="I51" s="2"/>
    </row>
    <row r="52" spans="1:9" x14ac:dyDescent="0.2">
      <c r="A52" s="2"/>
      <c r="B52" s="2">
        <f t="shared" si="8"/>
        <v>9.6000000000000071E-2</v>
      </c>
      <c r="C52" s="2" t="e">
        <f t="shared" si="6"/>
        <v>#DIV/0!</v>
      </c>
      <c r="D52" s="2" t="e">
        <f t="shared" si="7"/>
        <v>#DIV/0!</v>
      </c>
      <c r="E52" s="34"/>
      <c r="F52" s="2"/>
      <c r="G52" s="2"/>
      <c r="H52" s="2"/>
      <c r="I52" s="2"/>
    </row>
    <row r="53" spans="1:9" x14ac:dyDescent="0.2">
      <c r="A53" s="2"/>
      <c r="B53" s="2">
        <f t="shared" si="8"/>
        <v>9.8000000000000073E-2</v>
      </c>
      <c r="C53" s="2" t="e">
        <f t="shared" si="6"/>
        <v>#DIV/0!</v>
      </c>
      <c r="D53" s="2" t="e">
        <f t="shared" si="7"/>
        <v>#DIV/0!</v>
      </c>
      <c r="E53" s="34"/>
      <c r="F53" s="2"/>
      <c r="G53" s="2"/>
      <c r="H53" s="2"/>
      <c r="I53" s="2"/>
    </row>
    <row r="54" spans="1:9" x14ac:dyDescent="0.2">
      <c r="A54" s="2"/>
      <c r="B54" s="2">
        <f t="shared" si="8"/>
        <v>0.10000000000000007</v>
      </c>
      <c r="C54" s="2" t="e">
        <f t="shared" ref="C54:C69" si="9">((1/$C$2)*($E$2^0.5)*((($F$2/($D$2*B54))*B54)/($F$2/(($D$2*B54))+2*B54))^(2/3))*B54*($F$2/($D$2*B54))-$F$2</f>
        <v>#DIV/0!</v>
      </c>
      <c r="D54" s="2" t="e">
        <f t="shared" ref="D54:D69" si="10">ABS(C54)</f>
        <v>#DIV/0!</v>
      </c>
      <c r="E54" s="34"/>
      <c r="F54" s="2"/>
      <c r="G54" s="2"/>
      <c r="H54" s="2"/>
      <c r="I54" s="2"/>
    </row>
    <row r="55" spans="1:9" x14ac:dyDescent="0.2">
      <c r="A55" s="2"/>
      <c r="B55" s="2">
        <f t="shared" ref="B55:B70" si="11">B54+0.002</f>
        <v>0.10200000000000008</v>
      </c>
      <c r="C55" s="2" t="e">
        <f t="shared" si="9"/>
        <v>#DIV/0!</v>
      </c>
      <c r="D55" s="2" t="e">
        <f t="shared" si="10"/>
        <v>#DIV/0!</v>
      </c>
      <c r="E55" s="34"/>
      <c r="F55" s="2"/>
      <c r="G55" s="2"/>
      <c r="H55" s="2"/>
      <c r="I55" s="2"/>
    </row>
    <row r="56" spans="1:9" x14ac:dyDescent="0.2">
      <c r="A56" s="2"/>
      <c r="B56" s="2">
        <f t="shared" si="11"/>
        <v>0.10400000000000008</v>
      </c>
      <c r="C56" s="2" t="e">
        <f t="shared" si="9"/>
        <v>#DIV/0!</v>
      </c>
      <c r="D56" s="2" t="e">
        <f t="shared" si="10"/>
        <v>#DIV/0!</v>
      </c>
      <c r="E56" s="34"/>
      <c r="F56" s="2"/>
      <c r="G56" s="2"/>
      <c r="H56" s="2"/>
      <c r="I56" s="2"/>
    </row>
    <row r="57" spans="1:9" x14ac:dyDescent="0.2">
      <c r="A57" s="2"/>
      <c r="B57" s="2">
        <f t="shared" si="11"/>
        <v>0.10600000000000008</v>
      </c>
      <c r="C57" s="2" t="e">
        <f t="shared" si="9"/>
        <v>#DIV/0!</v>
      </c>
      <c r="D57" s="2" t="e">
        <f t="shared" si="10"/>
        <v>#DIV/0!</v>
      </c>
      <c r="E57" s="34"/>
      <c r="F57" s="2"/>
      <c r="G57" s="2"/>
      <c r="H57" s="2"/>
      <c r="I57" s="2"/>
    </row>
    <row r="58" spans="1:9" x14ac:dyDescent="0.2">
      <c r="A58" s="2"/>
      <c r="B58" s="2">
        <f t="shared" si="11"/>
        <v>0.10800000000000008</v>
      </c>
      <c r="C58" s="2" t="e">
        <f t="shared" si="9"/>
        <v>#DIV/0!</v>
      </c>
      <c r="D58" s="2" t="e">
        <f t="shared" si="10"/>
        <v>#DIV/0!</v>
      </c>
      <c r="E58" s="34"/>
      <c r="F58" s="2"/>
      <c r="G58" s="2"/>
      <c r="H58" s="2"/>
      <c r="I58" s="2"/>
    </row>
    <row r="59" spans="1:9" x14ac:dyDescent="0.2">
      <c r="A59" s="2"/>
      <c r="B59" s="2">
        <f t="shared" si="11"/>
        <v>0.11000000000000008</v>
      </c>
      <c r="C59" s="2" t="e">
        <f t="shared" si="9"/>
        <v>#DIV/0!</v>
      </c>
      <c r="D59" s="2" t="e">
        <f t="shared" si="10"/>
        <v>#DIV/0!</v>
      </c>
      <c r="E59" s="34"/>
      <c r="F59" s="2"/>
      <c r="G59" s="2"/>
      <c r="H59" s="2"/>
      <c r="I59" s="2"/>
    </row>
    <row r="60" spans="1:9" x14ac:dyDescent="0.2">
      <c r="A60" s="2"/>
      <c r="B60" s="2">
        <f t="shared" si="11"/>
        <v>0.11200000000000009</v>
      </c>
      <c r="C60" s="2" t="e">
        <f t="shared" si="9"/>
        <v>#DIV/0!</v>
      </c>
      <c r="D60" s="2" t="e">
        <f t="shared" si="10"/>
        <v>#DIV/0!</v>
      </c>
      <c r="E60" s="34"/>
      <c r="F60" s="2"/>
      <c r="G60" s="2"/>
      <c r="H60" s="2"/>
      <c r="I60" s="2"/>
    </row>
    <row r="61" spans="1:9" x14ac:dyDescent="0.2">
      <c r="A61" s="2"/>
      <c r="B61" s="2">
        <f t="shared" si="11"/>
        <v>0.11400000000000009</v>
      </c>
      <c r="C61" s="2" t="e">
        <f t="shared" si="9"/>
        <v>#DIV/0!</v>
      </c>
      <c r="D61" s="2" t="e">
        <f t="shared" si="10"/>
        <v>#DIV/0!</v>
      </c>
      <c r="E61" s="34"/>
      <c r="F61" s="2"/>
      <c r="G61" s="2"/>
      <c r="H61" s="2"/>
      <c r="I61" s="2"/>
    </row>
    <row r="62" spans="1:9" x14ac:dyDescent="0.2">
      <c r="A62" s="2"/>
      <c r="B62" s="2">
        <f t="shared" si="11"/>
        <v>0.11600000000000009</v>
      </c>
      <c r="C62" s="2" t="e">
        <f t="shared" si="9"/>
        <v>#DIV/0!</v>
      </c>
      <c r="D62" s="2" t="e">
        <f t="shared" si="10"/>
        <v>#DIV/0!</v>
      </c>
      <c r="E62" s="34"/>
      <c r="F62" s="2"/>
      <c r="G62" s="2"/>
      <c r="H62" s="2"/>
      <c r="I62" s="2"/>
    </row>
    <row r="63" spans="1:9" x14ac:dyDescent="0.2">
      <c r="A63" s="2"/>
      <c r="B63" s="2">
        <f t="shared" si="11"/>
        <v>0.11800000000000009</v>
      </c>
      <c r="C63" s="2" t="e">
        <f t="shared" si="9"/>
        <v>#DIV/0!</v>
      </c>
      <c r="D63" s="2" t="e">
        <f t="shared" si="10"/>
        <v>#DIV/0!</v>
      </c>
      <c r="E63" s="34"/>
      <c r="F63" s="2"/>
      <c r="G63" s="2"/>
      <c r="H63" s="2"/>
      <c r="I63" s="2"/>
    </row>
    <row r="64" spans="1:9" x14ac:dyDescent="0.2">
      <c r="A64" s="2"/>
      <c r="B64" s="2">
        <f t="shared" si="11"/>
        <v>0.12000000000000009</v>
      </c>
      <c r="C64" s="2" t="e">
        <f t="shared" si="9"/>
        <v>#DIV/0!</v>
      </c>
      <c r="D64" s="2" t="e">
        <f t="shared" si="10"/>
        <v>#DIV/0!</v>
      </c>
      <c r="E64" s="34"/>
      <c r="F64" s="2"/>
      <c r="G64" s="2"/>
      <c r="H64" s="2"/>
      <c r="I64" s="2"/>
    </row>
    <row r="65" spans="1:9" x14ac:dyDescent="0.2">
      <c r="A65" s="2"/>
      <c r="B65" s="2">
        <f t="shared" si="11"/>
        <v>0.12200000000000009</v>
      </c>
      <c r="C65" s="2" t="e">
        <f t="shared" si="9"/>
        <v>#DIV/0!</v>
      </c>
      <c r="D65" s="2" t="e">
        <f t="shared" si="10"/>
        <v>#DIV/0!</v>
      </c>
      <c r="E65" s="34"/>
      <c r="F65" s="2"/>
      <c r="G65" s="2"/>
      <c r="H65" s="2"/>
      <c r="I65" s="2"/>
    </row>
    <row r="66" spans="1:9" x14ac:dyDescent="0.2">
      <c r="A66" s="2"/>
      <c r="B66" s="2">
        <f t="shared" si="11"/>
        <v>0.1240000000000001</v>
      </c>
      <c r="C66" s="2" t="e">
        <f t="shared" si="9"/>
        <v>#DIV/0!</v>
      </c>
      <c r="D66" s="2" t="e">
        <f t="shared" si="10"/>
        <v>#DIV/0!</v>
      </c>
      <c r="E66" s="34"/>
      <c r="F66" s="2"/>
      <c r="G66" s="2"/>
      <c r="H66" s="2"/>
      <c r="I66" s="2"/>
    </row>
    <row r="67" spans="1:9" x14ac:dyDescent="0.2">
      <c r="A67" s="2"/>
      <c r="B67" s="2">
        <f t="shared" si="11"/>
        <v>0.12600000000000008</v>
      </c>
      <c r="C67" s="2" t="e">
        <f t="shared" si="9"/>
        <v>#DIV/0!</v>
      </c>
      <c r="D67" s="2" t="e">
        <f t="shared" si="10"/>
        <v>#DIV/0!</v>
      </c>
      <c r="E67" s="34"/>
      <c r="F67" s="2"/>
      <c r="G67" s="2"/>
      <c r="H67" s="2"/>
      <c r="I67" s="2"/>
    </row>
    <row r="68" spans="1:9" x14ac:dyDescent="0.2">
      <c r="A68" s="2"/>
      <c r="B68" s="2">
        <f t="shared" si="11"/>
        <v>0.12800000000000009</v>
      </c>
      <c r="C68" s="2" t="e">
        <f t="shared" si="9"/>
        <v>#DIV/0!</v>
      </c>
      <c r="D68" s="2" t="e">
        <f t="shared" si="10"/>
        <v>#DIV/0!</v>
      </c>
      <c r="E68" s="34"/>
      <c r="F68" s="2"/>
      <c r="G68" s="2"/>
      <c r="H68" s="2"/>
      <c r="I68" s="2"/>
    </row>
    <row r="69" spans="1:9" x14ac:dyDescent="0.2">
      <c r="A69" s="2"/>
      <c r="B69" s="2">
        <f t="shared" si="11"/>
        <v>0.13000000000000009</v>
      </c>
      <c r="C69" s="2" t="e">
        <f t="shared" si="9"/>
        <v>#DIV/0!</v>
      </c>
      <c r="D69" s="2" t="e">
        <f t="shared" si="10"/>
        <v>#DIV/0!</v>
      </c>
      <c r="E69" s="34"/>
      <c r="F69" s="2"/>
      <c r="G69" s="2"/>
      <c r="H69" s="2"/>
      <c r="I69" s="2"/>
    </row>
    <row r="70" spans="1:9" x14ac:dyDescent="0.2">
      <c r="A70" s="2"/>
      <c r="B70" s="2">
        <f t="shared" si="11"/>
        <v>0.13200000000000009</v>
      </c>
      <c r="C70" s="2" t="e">
        <f t="shared" ref="C70:C85" si="12">((1/$C$2)*($E$2^0.5)*((($F$2/($D$2*B70))*B70)/($F$2/(($D$2*B70))+2*B70))^(2/3))*B70*($F$2/($D$2*B70))-$F$2</f>
        <v>#DIV/0!</v>
      </c>
      <c r="D70" s="2" t="e">
        <f t="shared" ref="D70:D85" si="13">ABS(C70)</f>
        <v>#DIV/0!</v>
      </c>
      <c r="E70" s="34"/>
      <c r="F70" s="2"/>
      <c r="G70" s="2"/>
      <c r="H70" s="2"/>
      <c r="I70" s="2"/>
    </row>
    <row r="71" spans="1:9" x14ac:dyDescent="0.2">
      <c r="A71" s="2"/>
      <c r="B71" s="2">
        <f t="shared" ref="B71:B86" si="14">B70+0.002</f>
        <v>0.13400000000000009</v>
      </c>
      <c r="C71" s="2" t="e">
        <f t="shared" si="12"/>
        <v>#DIV/0!</v>
      </c>
      <c r="D71" s="2" t="e">
        <f t="shared" si="13"/>
        <v>#DIV/0!</v>
      </c>
      <c r="E71" s="34"/>
      <c r="F71" s="2"/>
      <c r="G71" s="2"/>
      <c r="H71" s="2"/>
      <c r="I71" s="2"/>
    </row>
    <row r="72" spans="1:9" x14ac:dyDescent="0.2">
      <c r="A72" s="2"/>
      <c r="B72" s="2">
        <f t="shared" si="14"/>
        <v>0.13600000000000009</v>
      </c>
      <c r="C72" s="2" t="e">
        <f t="shared" si="12"/>
        <v>#DIV/0!</v>
      </c>
      <c r="D72" s="2" t="e">
        <f t="shared" si="13"/>
        <v>#DIV/0!</v>
      </c>
      <c r="E72" s="34"/>
      <c r="F72" s="2"/>
      <c r="G72" s="2"/>
      <c r="H72" s="2"/>
      <c r="I72" s="2"/>
    </row>
    <row r="73" spans="1:9" x14ac:dyDescent="0.2">
      <c r="A73" s="2"/>
      <c r="B73" s="2">
        <f t="shared" si="14"/>
        <v>0.13800000000000009</v>
      </c>
      <c r="C73" s="2" t="e">
        <f t="shared" si="12"/>
        <v>#DIV/0!</v>
      </c>
      <c r="D73" s="2" t="e">
        <f t="shared" si="13"/>
        <v>#DIV/0!</v>
      </c>
      <c r="E73" s="34"/>
      <c r="F73" s="2"/>
      <c r="G73" s="2"/>
      <c r="H73" s="2"/>
      <c r="I73" s="2"/>
    </row>
    <row r="74" spans="1:9" x14ac:dyDescent="0.2">
      <c r="A74" s="2"/>
      <c r="B74" s="2">
        <f t="shared" si="14"/>
        <v>0.1400000000000001</v>
      </c>
      <c r="C74" s="2" t="e">
        <f t="shared" si="12"/>
        <v>#DIV/0!</v>
      </c>
      <c r="D74" s="2" t="e">
        <f t="shared" si="13"/>
        <v>#DIV/0!</v>
      </c>
      <c r="E74" s="34"/>
      <c r="F74" s="2"/>
      <c r="G74" s="2"/>
      <c r="H74" s="2"/>
      <c r="I74" s="2"/>
    </row>
    <row r="75" spans="1:9" x14ac:dyDescent="0.2">
      <c r="A75" s="2"/>
      <c r="B75" s="2">
        <f t="shared" si="14"/>
        <v>0.1420000000000001</v>
      </c>
      <c r="C75" s="2" t="e">
        <f t="shared" si="12"/>
        <v>#DIV/0!</v>
      </c>
      <c r="D75" s="2" t="e">
        <f t="shared" si="13"/>
        <v>#DIV/0!</v>
      </c>
      <c r="E75" s="34"/>
      <c r="F75" s="2"/>
      <c r="G75" s="2"/>
      <c r="H75" s="2"/>
      <c r="I75" s="2"/>
    </row>
    <row r="76" spans="1:9" x14ac:dyDescent="0.2">
      <c r="A76" s="2"/>
      <c r="B76" s="2">
        <f t="shared" si="14"/>
        <v>0.1440000000000001</v>
      </c>
      <c r="C76" s="2" t="e">
        <f t="shared" si="12"/>
        <v>#DIV/0!</v>
      </c>
      <c r="D76" s="2" t="e">
        <f t="shared" si="13"/>
        <v>#DIV/0!</v>
      </c>
      <c r="E76" s="34"/>
      <c r="F76" s="2"/>
      <c r="G76" s="2"/>
      <c r="H76" s="2"/>
      <c r="I76" s="2"/>
    </row>
    <row r="77" spans="1:9" x14ac:dyDescent="0.2">
      <c r="A77" s="2"/>
      <c r="B77" s="2">
        <f t="shared" si="14"/>
        <v>0.1460000000000001</v>
      </c>
      <c r="C77" s="2" t="e">
        <f t="shared" si="12"/>
        <v>#DIV/0!</v>
      </c>
      <c r="D77" s="2" t="e">
        <f t="shared" si="13"/>
        <v>#DIV/0!</v>
      </c>
      <c r="E77" s="34"/>
      <c r="F77" s="2"/>
      <c r="G77" s="2"/>
      <c r="H77" s="2"/>
      <c r="I77" s="2"/>
    </row>
    <row r="78" spans="1:9" x14ac:dyDescent="0.2">
      <c r="A78" s="2"/>
      <c r="B78" s="2">
        <f t="shared" si="14"/>
        <v>0.1480000000000001</v>
      </c>
      <c r="C78" s="2" t="e">
        <f t="shared" si="12"/>
        <v>#DIV/0!</v>
      </c>
      <c r="D78" s="2" t="e">
        <f t="shared" si="13"/>
        <v>#DIV/0!</v>
      </c>
      <c r="E78" s="34"/>
      <c r="F78" s="2"/>
      <c r="G78" s="2"/>
      <c r="H78" s="2"/>
      <c r="I78" s="2"/>
    </row>
    <row r="79" spans="1:9" x14ac:dyDescent="0.2">
      <c r="A79" s="2"/>
      <c r="B79" s="2">
        <f t="shared" si="14"/>
        <v>0.15000000000000011</v>
      </c>
      <c r="C79" s="2" t="e">
        <f t="shared" si="12"/>
        <v>#DIV/0!</v>
      </c>
      <c r="D79" s="2" t="e">
        <f t="shared" si="13"/>
        <v>#DIV/0!</v>
      </c>
      <c r="E79" s="34"/>
      <c r="F79" s="2"/>
      <c r="G79" s="2"/>
      <c r="H79" s="2"/>
      <c r="I79" s="2"/>
    </row>
    <row r="80" spans="1:9" x14ac:dyDescent="0.2">
      <c r="A80" s="2"/>
      <c r="B80" s="2">
        <f t="shared" si="14"/>
        <v>0.15200000000000011</v>
      </c>
      <c r="C80" s="2" t="e">
        <f t="shared" si="12"/>
        <v>#DIV/0!</v>
      </c>
      <c r="D80" s="2" t="e">
        <f t="shared" si="13"/>
        <v>#DIV/0!</v>
      </c>
      <c r="E80" s="34"/>
      <c r="F80" s="2"/>
      <c r="G80" s="2"/>
      <c r="H80" s="2"/>
      <c r="I80" s="2"/>
    </row>
    <row r="81" spans="1:9" x14ac:dyDescent="0.2">
      <c r="A81" s="2"/>
      <c r="B81" s="2">
        <f t="shared" si="14"/>
        <v>0.15400000000000011</v>
      </c>
      <c r="C81" s="2" t="e">
        <f t="shared" si="12"/>
        <v>#DIV/0!</v>
      </c>
      <c r="D81" s="2" t="e">
        <f t="shared" si="13"/>
        <v>#DIV/0!</v>
      </c>
      <c r="E81" s="34"/>
      <c r="F81" s="2"/>
      <c r="G81" s="2"/>
      <c r="H81" s="2"/>
      <c r="I81" s="2"/>
    </row>
    <row r="82" spans="1:9" x14ac:dyDescent="0.2">
      <c r="A82" s="2"/>
      <c r="B82" s="2">
        <f t="shared" si="14"/>
        <v>0.15600000000000011</v>
      </c>
      <c r="C82" s="2" t="e">
        <f t="shared" si="12"/>
        <v>#DIV/0!</v>
      </c>
      <c r="D82" s="2" t="e">
        <f t="shared" si="13"/>
        <v>#DIV/0!</v>
      </c>
      <c r="E82" s="34"/>
      <c r="F82" s="2"/>
      <c r="G82" s="2"/>
      <c r="H82" s="2"/>
      <c r="I82" s="2"/>
    </row>
    <row r="83" spans="1:9" x14ac:dyDescent="0.2">
      <c r="A83" s="2"/>
      <c r="B83" s="2">
        <f t="shared" si="14"/>
        <v>0.15800000000000011</v>
      </c>
      <c r="C83" s="2" t="e">
        <f t="shared" si="12"/>
        <v>#DIV/0!</v>
      </c>
      <c r="D83" s="2" t="e">
        <f t="shared" si="13"/>
        <v>#DIV/0!</v>
      </c>
      <c r="E83" s="34"/>
      <c r="F83" s="2"/>
      <c r="G83" s="2"/>
      <c r="H83" s="2"/>
      <c r="I83" s="2"/>
    </row>
    <row r="84" spans="1:9" x14ac:dyDescent="0.2">
      <c r="A84" s="2"/>
      <c r="B84" s="2">
        <f t="shared" si="14"/>
        <v>0.16000000000000011</v>
      </c>
      <c r="C84" s="2" t="e">
        <f t="shared" si="12"/>
        <v>#DIV/0!</v>
      </c>
      <c r="D84" s="2" t="e">
        <f t="shared" si="13"/>
        <v>#DIV/0!</v>
      </c>
      <c r="E84" s="34"/>
      <c r="F84" s="2"/>
      <c r="G84" s="2"/>
      <c r="H84" s="2"/>
      <c r="I84" s="2"/>
    </row>
    <row r="85" spans="1:9" x14ac:dyDescent="0.2">
      <c r="A85" s="2"/>
      <c r="B85" s="2">
        <f t="shared" si="14"/>
        <v>0.16200000000000012</v>
      </c>
      <c r="C85" s="2" t="e">
        <f t="shared" si="12"/>
        <v>#DIV/0!</v>
      </c>
      <c r="D85" s="2" t="e">
        <f t="shared" si="13"/>
        <v>#DIV/0!</v>
      </c>
      <c r="E85" s="34"/>
      <c r="F85" s="2"/>
      <c r="G85" s="2"/>
      <c r="H85" s="2"/>
      <c r="I85" s="2"/>
    </row>
    <row r="86" spans="1:9" x14ac:dyDescent="0.2">
      <c r="A86" s="2"/>
      <c r="B86" s="2">
        <f t="shared" si="14"/>
        <v>0.16400000000000012</v>
      </c>
      <c r="C86" s="2" t="e">
        <f t="shared" ref="C86:C101" si="15">((1/$C$2)*($E$2^0.5)*((($F$2/($D$2*B86))*B86)/($F$2/(($D$2*B86))+2*B86))^(2/3))*B86*($F$2/($D$2*B86))-$F$2</f>
        <v>#DIV/0!</v>
      </c>
      <c r="D86" s="2" t="e">
        <f t="shared" ref="D86:D101" si="16">ABS(C86)</f>
        <v>#DIV/0!</v>
      </c>
      <c r="E86" s="34"/>
      <c r="F86" s="2"/>
      <c r="G86" s="2"/>
      <c r="H86" s="2"/>
      <c r="I86" s="2"/>
    </row>
    <row r="87" spans="1:9" x14ac:dyDescent="0.2">
      <c r="A87" s="2"/>
      <c r="B87" s="2">
        <f t="shared" ref="B87:B102" si="17">B86+0.002</f>
        <v>0.16600000000000012</v>
      </c>
      <c r="C87" s="2" t="e">
        <f t="shared" si="15"/>
        <v>#DIV/0!</v>
      </c>
      <c r="D87" s="2" t="e">
        <f t="shared" si="16"/>
        <v>#DIV/0!</v>
      </c>
      <c r="E87" s="34"/>
      <c r="F87" s="2"/>
      <c r="G87" s="2"/>
      <c r="H87" s="2"/>
      <c r="I87" s="2"/>
    </row>
    <row r="88" spans="1:9" x14ac:dyDescent="0.2">
      <c r="A88" s="2"/>
      <c r="B88" s="2">
        <f t="shared" si="17"/>
        <v>0.16800000000000012</v>
      </c>
      <c r="C88" s="2" t="e">
        <f t="shared" si="15"/>
        <v>#DIV/0!</v>
      </c>
      <c r="D88" s="2" t="e">
        <f t="shared" si="16"/>
        <v>#DIV/0!</v>
      </c>
      <c r="E88" s="34"/>
      <c r="F88" s="2"/>
      <c r="G88" s="2"/>
      <c r="H88" s="2"/>
      <c r="I88" s="2"/>
    </row>
    <row r="89" spans="1:9" x14ac:dyDescent="0.2">
      <c r="A89" s="2"/>
      <c r="B89" s="2">
        <f t="shared" si="17"/>
        <v>0.17000000000000012</v>
      </c>
      <c r="C89" s="2" t="e">
        <f t="shared" si="15"/>
        <v>#DIV/0!</v>
      </c>
      <c r="D89" s="2" t="e">
        <f t="shared" si="16"/>
        <v>#DIV/0!</v>
      </c>
      <c r="E89" s="34"/>
      <c r="F89" s="2"/>
      <c r="G89" s="2"/>
      <c r="H89" s="2"/>
      <c r="I89" s="2"/>
    </row>
    <row r="90" spans="1:9" x14ac:dyDescent="0.2">
      <c r="A90" s="2"/>
      <c r="B90" s="2">
        <f t="shared" si="17"/>
        <v>0.17200000000000013</v>
      </c>
      <c r="C90" s="2" t="e">
        <f t="shared" si="15"/>
        <v>#DIV/0!</v>
      </c>
      <c r="D90" s="2" t="e">
        <f t="shared" si="16"/>
        <v>#DIV/0!</v>
      </c>
      <c r="E90" s="34"/>
      <c r="F90" s="2"/>
      <c r="G90" s="2"/>
      <c r="H90" s="2"/>
      <c r="I90" s="2"/>
    </row>
    <row r="91" spans="1:9" x14ac:dyDescent="0.2">
      <c r="A91" s="2"/>
      <c r="B91" s="2">
        <f t="shared" si="17"/>
        <v>0.17400000000000013</v>
      </c>
      <c r="C91" s="2" t="e">
        <f t="shared" si="15"/>
        <v>#DIV/0!</v>
      </c>
      <c r="D91" s="2" t="e">
        <f t="shared" si="16"/>
        <v>#DIV/0!</v>
      </c>
      <c r="E91" s="34"/>
      <c r="F91" s="2"/>
      <c r="G91" s="2"/>
      <c r="H91" s="2"/>
      <c r="I91" s="2"/>
    </row>
    <row r="92" spans="1:9" x14ac:dyDescent="0.2">
      <c r="A92" s="2"/>
      <c r="B92" s="2">
        <f t="shared" si="17"/>
        <v>0.17600000000000013</v>
      </c>
      <c r="C92" s="2" t="e">
        <f t="shared" si="15"/>
        <v>#DIV/0!</v>
      </c>
      <c r="D92" s="2" t="e">
        <f t="shared" si="16"/>
        <v>#DIV/0!</v>
      </c>
      <c r="E92" s="34"/>
      <c r="F92" s="2"/>
      <c r="G92" s="2"/>
      <c r="H92" s="2"/>
      <c r="I92" s="2"/>
    </row>
    <row r="93" spans="1:9" x14ac:dyDescent="0.2">
      <c r="A93" s="2"/>
      <c r="B93" s="2">
        <f t="shared" si="17"/>
        <v>0.17800000000000013</v>
      </c>
      <c r="C93" s="2" t="e">
        <f t="shared" si="15"/>
        <v>#DIV/0!</v>
      </c>
      <c r="D93" s="2" t="e">
        <f t="shared" si="16"/>
        <v>#DIV/0!</v>
      </c>
      <c r="E93" s="34"/>
      <c r="F93" s="2"/>
      <c r="G93" s="2"/>
      <c r="H93" s="2"/>
      <c r="I93" s="2"/>
    </row>
    <row r="94" spans="1:9" x14ac:dyDescent="0.2">
      <c r="A94" s="2"/>
      <c r="B94" s="2">
        <f t="shared" si="17"/>
        <v>0.18000000000000013</v>
      </c>
      <c r="C94" s="2" t="e">
        <f t="shared" si="15"/>
        <v>#DIV/0!</v>
      </c>
      <c r="D94" s="2" t="e">
        <f t="shared" si="16"/>
        <v>#DIV/0!</v>
      </c>
      <c r="E94" s="34"/>
      <c r="F94" s="2"/>
      <c r="G94" s="2"/>
      <c r="H94" s="2"/>
      <c r="I94" s="2"/>
    </row>
    <row r="95" spans="1:9" x14ac:dyDescent="0.2">
      <c r="A95" s="2"/>
      <c r="B95" s="2">
        <f t="shared" si="17"/>
        <v>0.18200000000000013</v>
      </c>
      <c r="C95" s="2" t="e">
        <f t="shared" si="15"/>
        <v>#DIV/0!</v>
      </c>
      <c r="D95" s="2" t="e">
        <f t="shared" si="16"/>
        <v>#DIV/0!</v>
      </c>
      <c r="E95" s="34"/>
      <c r="F95" s="2"/>
      <c r="G95" s="2"/>
      <c r="H95" s="2"/>
      <c r="I95" s="2"/>
    </row>
    <row r="96" spans="1:9" x14ac:dyDescent="0.2">
      <c r="A96" s="2"/>
      <c r="B96" s="2">
        <f t="shared" si="17"/>
        <v>0.18400000000000014</v>
      </c>
      <c r="C96" s="2" t="e">
        <f t="shared" si="15"/>
        <v>#DIV/0!</v>
      </c>
      <c r="D96" s="2" t="e">
        <f t="shared" si="16"/>
        <v>#DIV/0!</v>
      </c>
      <c r="E96" s="34"/>
      <c r="F96" s="2"/>
      <c r="G96" s="2"/>
      <c r="H96" s="2"/>
      <c r="I96" s="2"/>
    </row>
    <row r="97" spans="1:9" x14ac:dyDescent="0.2">
      <c r="A97" s="2"/>
      <c r="B97" s="2">
        <f t="shared" si="17"/>
        <v>0.18600000000000014</v>
      </c>
      <c r="C97" s="2" t="e">
        <f t="shared" si="15"/>
        <v>#DIV/0!</v>
      </c>
      <c r="D97" s="2" t="e">
        <f t="shared" si="16"/>
        <v>#DIV/0!</v>
      </c>
      <c r="E97" s="34"/>
      <c r="F97" s="2"/>
      <c r="G97" s="2"/>
      <c r="H97" s="2"/>
      <c r="I97" s="2"/>
    </row>
    <row r="98" spans="1:9" x14ac:dyDescent="0.2">
      <c r="A98" s="2"/>
      <c r="B98" s="2">
        <f t="shared" si="17"/>
        <v>0.18800000000000014</v>
      </c>
      <c r="C98" s="2" t="e">
        <f t="shared" si="15"/>
        <v>#DIV/0!</v>
      </c>
      <c r="D98" s="2" t="e">
        <f t="shared" si="16"/>
        <v>#DIV/0!</v>
      </c>
      <c r="E98" s="34"/>
      <c r="F98" s="2"/>
      <c r="G98" s="2"/>
      <c r="H98" s="2"/>
      <c r="I98" s="2"/>
    </row>
    <row r="99" spans="1:9" x14ac:dyDescent="0.2">
      <c r="A99" s="2"/>
      <c r="B99" s="2">
        <f t="shared" si="17"/>
        <v>0.19000000000000014</v>
      </c>
      <c r="C99" s="2" t="e">
        <f t="shared" si="15"/>
        <v>#DIV/0!</v>
      </c>
      <c r="D99" s="2" t="e">
        <f t="shared" si="16"/>
        <v>#DIV/0!</v>
      </c>
      <c r="E99" s="34"/>
      <c r="F99" s="2"/>
      <c r="G99" s="2"/>
      <c r="H99" s="2"/>
      <c r="I99" s="2"/>
    </row>
    <row r="100" spans="1:9" x14ac:dyDescent="0.2">
      <c r="A100" s="2"/>
      <c r="B100" s="2">
        <f t="shared" si="17"/>
        <v>0.19200000000000014</v>
      </c>
      <c r="C100" s="2" t="e">
        <f t="shared" si="15"/>
        <v>#DIV/0!</v>
      </c>
      <c r="D100" s="2" t="e">
        <f t="shared" si="16"/>
        <v>#DIV/0!</v>
      </c>
      <c r="E100" s="34"/>
      <c r="F100" s="2"/>
      <c r="G100" s="2"/>
      <c r="H100" s="2"/>
      <c r="I100" s="2"/>
    </row>
    <row r="101" spans="1:9" x14ac:dyDescent="0.2">
      <c r="A101" s="2"/>
      <c r="B101" s="2">
        <f t="shared" si="17"/>
        <v>0.19400000000000014</v>
      </c>
      <c r="C101" s="2" t="e">
        <f t="shared" si="15"/>
        <v>#DIV/0!</v>
      </c>
      <c r="D101" s="2" t="e">
        <f t="shared" si="16"/>
        <v>#DIV/0!</v>
      </c>
      <c r="E101" s="34"/>
      <c r="F101" s="2"/>
      <c r="G101" s="2"/>
      <c r="H101" s="2"/>
      <c r="I101" s="2"/>
    </row>
    <row r="102" spans="1:9" x14ac:dyDescent="0.2">
      <c r="A102" s="2"/>
      <c r="B102" s="2">
        <f t="shared" si="17"/>
        <v>0.19600000000000015</v>
      </c>
      <c r="C102" s="2" t="e">
        <f t="shared" ref="C102:C117" si="18">((1/$C$2)*($E$2^0.5)*((($F$2/($D$2*B102))*B102)/($F$2/(($D$2*B102))+2*B102))^(2/3))*B102*($F$2/($D$2*B102))-$F$2</f>
        <v>#DIV/0!</v>
      </c>
      <c r="D102" s="2" t="e">
        <f t="shared" ref="D102:D117" si="19">ABS(C102)</f>
        <v>#DIV/0!</v>
      </c>
      <c r="E102" s="34"/>
      <c r="F102" s="2"/>
      <c r="G102" s="2"/>
      <c r="H102" s="2"/>
      <c r="I102" s="2"/>
    </row>
    <row r="103" spans="1:9" x14ac:dyDescent="0.2">
      <c r="A103" s="2"/>
      <c r="B103" s="2">
        <f t="shared" ref="B103:B118" si="20">B102+0.002</f>
        <v>0.19800000000000015</v>
      </c>
      <c r="C103" s="2" t="e">
        <f t="shared" si="18"/>
        <v>#DIV/0!</v>
      </c>
      <c r="D103" s="2" t="e">
        <f t="shared" si="19"/>
        <v>#DIV/0!</v>
      </c>
      <c r="E103" s="34"/>
      <c r="F103" s="2"/>
      <c r="G103" s="2"/>
      <c r="H103" s="2"/>
      <c r="I103" s="2"/>
    </row>
    <row r="104" spans="1:9" x14ac:dyDescent="0.2">
      <c r="A104" s="2"/>
      <c r="B104" s="2">
        <f t="shared" si="20"/>
        <v>0.20000000000000015</v>
      </c>
      <c r="C104" s="2" t="e">
        <f t="shared" si="18"/>
        <v>#DIV/0!</v>
      </c>
      <c r="D104" s="2" t="e">
        <f t="shared" si="19"/>
        <v>#DIV/0!</v>
      </c>
      <c r="E104" s="34"/>
      <c r="F104" s="2"/>
      <c r="G104" s="2"/>
      <c r="H104" s="2"/>
      <c r="I104" s="2"/>
    </row>
    <row r="105" spans="1:9" x14ac:dyDescent="0.2">
      <c r="A105" s="2"/>
      <c r="B105" s="2">
        <f t="shared" si="20"/>
        <v>0.20200000000000015</v>
      </c>
      <c r="C105" s="2" t="e">
        <f t="shared" si="18"/>
        <v>#DIV/0!</v>
      </c>
      <c r="D105" s="2" t="e">
        <f t="shared" si="19"/>
        <v>#DIV/0!</v>
      </c>
      <c r="E105" s="34"/>
      <c r="F105" s="2"/>
      <c r="G105" s="2"/>
      <c r="H105" s="2"/>
      <c r="I105" s="2"/>
    </row>
    <row r="106" spans="1:9" x14ac:dyDescent="0.2">
      <c r="A106" s="2"/>
      <c r="B106" s="2">
        <f t="shared" si="20"/>
        <v>0.20400000000000015</v>
      </c>
      <c r="C106" s="2" t="e">
        <f t="shared" si="18"/>
        <v>#DIV/0!</v>
      </c>
      <c r="D106" s="2" t="e">
        <f t="shared" si="19"/>
        <v>#DIV/0!</v>
      </c>
      <c r="E106" s="34"/>
      <c r="F106" s="2"/>
      <c r="G106" s="2"/>
      <c r="H106" s="2"/>
      <c r="I106" s="2"/>
    </row>
    <row r="107" spans="1:9" x14ac:dyDescent="0.2">
      <c r="A107" s="2"/>
      <c r="B107" s="2">
        <f t="shared" si="20"/>
        <v>0.20600000000000016</v>
      </c>
      <c r="C107" s="2" t="e">
        <f t="shared" si="18"/>
        <v>#DIV/0!</v>
      </c>
      <c r="D107" s="2" t="e">
        <f t="shared" si="19"/>
        <v>#DIV/0!</v>
      </c>
      <c r="E107" s="34"/>
      <c r="F107" s="2"/>
      <c r="G107" s="2"/>
      <c r="H107" s="2"/>
      <c r="I107" s="2"/>
    </row>
    <row r="108" spans="1:9" x14ac:dyDescent="0.2">
      <c r="A108" s="2"/>
      <c r="B108" s="2">
        <f t="shared" si="20"/>
        <v>0.20800000000000016</v>
      </c>
      <c r="C108" s="2" t="e">
        <f t="shared" si="18"/>
        <v>#DIV/0!</v>
      </c>
      <c r="D108" s="2" t="e">
        <f t="shared" si="19"/>
        <v>#DIV/0!</v>
      </c>
      <c r="E108" s="34"/>
      <c r="F108" s="2"/>
      <c r="G108" s="2"/>
      <c r="H108" s="2"/>
      <c r="I108" s="2"/>
    </row>
    <row r="109" spans="1:9" x14ac:dyDescent="0.2">
      <c r="A109" s="2"/>
      <c r="B109" s="2">
        <f t="shared" si="20"/>
        <v>0.21000000000000016</v>
      </c>
      <c r="C109" s="2" t="e">
        <f t="shared" si="18"/>
        <v>#DIV/0!</v>
      </c>
      <c r="D109" s="2" t="e">
        <f t="shared" si="19"/>
        <v>#DIV/0!</v>
      </c>
      <c r="E109" s="34"/>
      <c r="F109" s="2"/>
      <c r="G109" s="2"/>
      <c r="H109" s="2"/>
      <c r="I109" s="2"/>
    </row>
    <row r="110" spans="1:9" x14ac:dyDescent="0.2">
      <c r="A110" s="2"/>
      <c r="B110" s="2">
        <f t="shared" si="20"/>
        <v>0.21200000000000016</v>
      </c>
      <c r="C110" s="2" t="e">
        <f t="shared" si="18"/>
        <v>#DIV/0!</v>
      </c>
      <c r="D110" s="2" t="e">
        <f t="shared" si="19"/>
        <v>#DIV/0!</v>
      </c>
      <c r="E110" s="34"/>
      <c r="F110" s="2"/>
      <c r="G110" s="2"/>
      <c r="H110" s="2"/>
      <c r="I110" s="2"/>
    </row>
    <row r="111" spans="1:9" x14ac:dyDescent="0.2">
      <c r="A111" s="2"/>
      <c r="B111" s="2">
        <f t="shared" si="20"/>
        <v>0.21400000000000016</v>
      </c>
      <c r="C111" s="2" t="e">
        <f t="shared" si="18"/>
        <v>#DIV/0!</v>
      </c>
      <c r="D111" s="2" t="e">
        <f t="shared" si="19"/>
        <v>#DIV/0!</v>
      </c>
      <c r="E111" s="34"/>
      <c r="F111" s="2"/>
      <c r="G111" s="2"/>
      <c r="H111" s="2"/>
      <c r="I111" s="2"/>
    </row>
    <row r="112" spans="1:9" x14ac:dyDescent="0.2">
      <c r="A112" s="2"/>
      <c r="B112" s="2">
        <f t="shared" si="20"/>
        <v>0.21600000000000016</v>
      </c>
      <c r="C112" s="2" t="e">
        <f t="shared" si="18"/>
        <v>#DIV/0!</v>
      </c>
      <c r="D112" s="2" t="e">
        <f t="shared" si="19"/>
        <v>#DIV/0!</v>
      </c>
      <c r="E112" s="34"/>
      <c r="F112" s="2"/>
      <c r="G112" s="2"/>
      <c r="H112" s="2"/>
      <c r="I112" s="2"/>
    </row>
    <row r="113" spans="1:9" x14ac:dyDescent="0.2">
      <c r="A113" s="2"/>
      <c r="B113" s="2">
        <f t="shared" si="20"/>
        <v>0.21800000000000017</v>
      </c>
      <c r="C113" s="2" t="e">
        <f t="shared" si="18"/>
        <v>#DIV/0!</v>
      </c>
      <c r="D113" s="2" t="e">
        <f t="shared" si="19"/>
        <v>#DIV/0!</v>
      </c>
      <c r="E113" s="34"/>
      <c r="F113" s="2"/>
      <c r="G113" s="2"/>
      <c r="H113" s="2"/>
      <c r="I113" s="2"/>
    </row>
    <row r="114" spans="1:9" x14ac:dyDescent="0.2">
      <c r="A114" s="2"/>
      <c r="B114" s="2">
        <f t="shared" si="20"/>
        <v>0.22000000000000017</v>
      </c>
      <c r="C114" s="2" t="e">
        <f t="shared" si="18"/>
        <v>#DIV/0!</v>
      </c>
      <c r="D114" s="2" t="e">
        <f t="shared" si="19"/>
        <v>#DIV/0!</v>
      </c>
      <c r="E114" s="34"/>
      <c r="F114" s="2"/>
      <c r="G114" s="2"/>
      <c r="H114" s="2"/>
      <c r="I114" s="2"/>
    </row>
    <row r="115" spans="1:9" x14ac:dyDescent="0.2">
      <c r="A115" s="2"/>
      <c r="B115" s="2">
        <f t="shared" si="20"/>
        <v>0.22200000000000017</v>
      </c>
      <c r="C115" s="2" t="e">
        <f t="shared" si="18"/>
        <v>#DIV/0!</v>
      </c>
      <c r="D115" s="2" t="e">
        <f t="shared" si="19"/>
        <v>#DIV/0!</v>
      </c>
      <c r="E115" s="34"/>
      <c r="F115" s="2"/>
      <c r="G115" s="2"/>
      <c r="H115" s="2"/>
      <c r="I115" s="2"/>
    </row>
    <row r="116" spans="1:9" x14ac:dyDescent="0.2">
      <c r="A116" s="2"/>
      <c r="B116" s="2">
        <f t="shared" si="20"/>
        <v>0.22400000000000017</v>
      </c>
      <c r="C116" s="2" t="e">
        <f t="shared" si="18"/>
        <v>#DIV/0!</v>
      </c>
      <c r="D116" s="2" t="e">
        <f t="shared" si="19"/>
        <v>#DIV/0!</v>
      </c>
      <c r="E116" s="34"/>
      <c r="F116" s="2"/>
      <c r="G116" s="2"/>
      <c r="H116" s="2"/>
      <c r="I116" s="2"/>
    </row>
    <row r="117" spans="1:9" x14ac:dyDescent="0.2">
      <c r="A117" s="2"/>
      <c r="B117" s="2">
        <f t="shared" si="20"/>
        <v>0.22600000000000017</v>
      </c>
      <c r="C117" s="2" t="e">
        <f t="shared" si="18"/>
        <v>#DIV/0!</v>
      </c>
      <c r="D117" s="2" t="e">
        <f t="shared" si="19"/>
        <v>#DIV/0!</v>
      </c>
      <c r="E117" s="34"/>
      <c r="F117" s="2"/>
      <c r="G117" s="2"/>
      <c r="H117" s="2"/>
      <c r="I117" s="2"/>
    </row>
    <row r="118" spans="1:9" x14ac:dyDescent="0.2">
      <c r="A118" s="2"/>
      <c r="B118" s="2">
        <f t="shared" si="20"/>
        <v>0.22800000000000017</v>
      </c>
      <c r="C118" s="2" t="e">
        <f t="shared" ref="C118:C133" si="21">((1/$C$2)*($E$2^0.5)*((($F$2/($D$2*B118))*B118)/($F$2/(($D$2*B118))+2*B118))^(2/3))*B118*($F$2/($D$2*B118))-$F$2</f>
        <v>#DIV/0!</v>
      </c>
      <c r="D118" s="2" t="e">
        <f t="shared" ref="D118:D133" si="22">ABS(C118)</f>
        <v>#DIV/0!</v>
      </c>
      <c r="E118" s="34"/>
      <c r="F118" s="2"/>
      <c r="G118" s="2"/>
      <c r="H118" s="2"/>
      <c r="I118" s="2"/>
    </row>
    <row r="119" spans="1:9" x14ac:dyDescent="0.2">
      <c r="A119" s="2"/>
      <c r="B119" s="2">
        <f t="shared" ref="B119:B134" si="23">B118+0.002</f>
        <v>0.23000000000000018</v>
      </c>
      <c r="C119" s="2" t="e">
        <f t="shared" si="21"/>
        <v>#DIV/0!</v>
      </c>
      <c r="D119" s="2" t="e">
        <f t="shared" si="22"/>
        <v>#DIV/0!</v>
      </c>
      <c r="E119" s="34"/>
      <c r="F119" s="2"/>
      <c r="G119" s="2"/>
      <c r="H119" s="2"/>
      <c r="I119" s="2"/>
    </row>
    <row r="120" spans="1:9" x14ac:dyDescent="0.2">
      <c r="A120" s="2"/>
      <c r="B120" s="2">
        <f t="shared" si="23"/>
        <v>0.23200000000000018</v>
      </c>
      <c r="C120" s="2" t="e">
        <f t="shared" si="21"/>
        <v>#DIV/0!</v>
      </c>
      <c r="D120" s="2" t="e">
        <f t="shared" si="22"/>
        <v>#DIV/0!</v>
      </c>
      <c r="E120" s="34"/>
      <c r="F120" s="2"/>
      <c r="G120" s="2"/>
      <c r="H120" s="2"/>
      <c r="I120" s="2"/>
    </row>
    <row r="121" spans="1:9" x14ac:dyDescent="0.2">
      <c r="A121" s="2"/>
      <c r="B121" s="2">
        <f t="shared" si="23"/>
        <v>0.23400000000000018</v>
      </c>
      <c r="C121" s="2" t="e">
        <f t="shared" si="21"/>
        <v>#DIV/0!</v>
      </c>
      <c r="D121" s="2" t="e">
        <f t="shared" si="22"/>
        <v>#DIV/0!</v>
      </c>
      <c r="E121" s="34"/>
      <c r="F121" s="2"/>
      <c r="G121" s="2"/>
      <c r="H121" s="2"/>
      <c r="I121" s="2"/>
    </row>
    <row r="122" spans="1:9" x14ac:dyDescent="0.2">
      <c r="A122" s="2"/>
      <c r="B122" s="2">
        <f t="shared" si="23"/>
        <v>0.23600000000000018</v>
      </c>
      <c r="C122" s="2" t="e">
        <f t="shared" si="21"/>
        <v>#DIV/0!</v>
      </c>
      <c r="D122" s="2" t="e">
        <f t="shared" si="22"/>
        <v>#DIV/0!</v>
      </c>
      <c r="E122" s="34"/>
      <c r="F122" s="2"/>
      <c r="G122" s="2"/>
      <c r="H122" s="2"/>
      <c r="I122" s="2"/>
    </row>
    <row r="123" spans="1:9" x14ac:dyDescent="0.2">
      <c r="A123" s="2"/>
      <c r="B123" s="2">
        <f t="shared" si="23"/>
        <v>0.23800000000000018</v>
      </c>
      <c r="C123" s="2" t="e">
        <f t="shared" si="21"/>
        <v>#DIV/0!</v>
      </c>
      <c r="D123" s="2" t="e">
        <f t="shared" si="22"/>
        <v>#DIV/0!</v>
      </c>
      <c r="E123" s="34"/>
      <c r="F123" s="2"/>
      <c r="G123" s="2"/>
      <c r="H123" s="2"/>
      <c r="I123" s="2"/>
    </row>
    <row r="124" spans="1:9" x14ac:dyDescent="0.2">
      <c r="A124" s="2"/>
      <c r="B124" s="2">
        <f t="shared" si="23"/>
        <v>0.24000000000000019</v>
      </c>
      <c r="C124" s="2" t="e">
        <f t="shared" si="21"/>
        <v>#DIV/0!</v>
      </c>
      <c r="D124" s="2" t="e">
        <f t="shared" si="22"/>
        <v>#DIV/0!</v>
      </c>
      <c r="E124" s="34"/>
      <c r="F124" s="2"/>
      <c r="G124" s="2"/>
      <c r="H124" s="2"/>
      <c r="I124" s="2"/>
    </row>
    <row r="125" spans="1:9" x14ac:dyDescent="0.2">
      <c r="A125" s="2"/>
      <c r="B125" s="2">
        <f t="shared" si="23"/>
        <v>0.24200000000000019</v>
      </c>
      <c r="C125" s="2" t="e">
        <f t="shared" si="21"/>
        <v>#DIV/0!</v>
      </c>
      <c r="D125" s="2" t="e">
        <f t="shared" si="22"/>
        <v>#DIV/0!</v>
      </c>
      <c r="E125" s="34"/>
      <c r="F125" s="2"/>
      <c r="G125" s="2"/>
      <c r="H125" s="2"/>
      <c r="I125" s="2"/>
    </row>
    <row r="126" spans="1:9" x14ac:dyDescent="0.2">
      <c r="A126" s="2"/>
      <c r="B126" s="2">
        <f t="shared" si="23"/>
        <v>0.24400000000000019</v>
      </c>
      <c r="C126" s="2" t="e">
        <f t="shared" si="21"/>
        <v>#DIV/0!</v>
      </c>
      <c r="D126" s="2" t="e">
        <f t="shared" si="22"/>
        <v>#DIV/0!</v>
      </c>
      <c r="E126" s="34"/>
      <c r="F126" s="2"/>
      <c r="G126" s="2"/>
      <c r="H126" s="2"/>
      <c r="I126" s="2"/>
    </row>
    <row r="127" spans="1:9" x14ac:dyDescent="0.2">
      <c r="A127" s="2"/>
      <c r="B127" s="2">
        <f t="shared" si="23"/>
        <v>0.24600000000000019</v>
      </c>
      <c r="C127" s="2" t="e">
        <f t="shared" si="21"/>
        <v>#DIV/0!</v>
      </c>
      <c r="D127" s="2" t="e">
        <f t="shared" si="22"/>
        <v>#DIV/0!</v>
      </c>
      <c r="E127" s="34"/>
      <c r="F127" s="2"/>
      <c r="G127" s="2"/>
      <c r="H127" s="2"/>
      <c r="I127" s="2"/>
    </row>
    <row r="128" spans="1:9" x14ac:dyDescent="0.2">
      <c r="A128" s="2"/>
      <c r="B128" s="2">
        <f t="shared" si="23"/>
        <v>0.24800000000000019</v>
      </c>
      <c r="C128" s="2" t="e">
        <f t="shared" si="21"/>
        <v>#DIV/0!</v>
      </c>
      <c r="D128" s="2" t="e">
        <f t="shared" si="22"/>
        <v>#DIV/0!</v>
      </c>
      <c r="E128" s="34"/>
      <c r="F128" s="2"/>
      <c r="G128" s="2"/>
      <c r="H128" s="2"/>
      <c r="I128" s="2"/>
    </row>
    <row r="129" spans="1:9" x14ac:dyDescent="0.2">
      <c r="A129" s="2"/>
      <c r="B129" s="2">
        <f t="shared" si="23"/>
        <v>0.25000000000000017</v>
      </c>
      <c r="C129" s="2" t="e">
        <f t="shared" si="21"/>
        <v>#DIV/0!</v>
      </c>
      <c r="D129" s="2" t="e">
        <f t="shared" si="22"/>
        <v>#DIV/0!</v>
      </c>
      <c r="E129" s="34"/>
      <c r="F129" s="2"/>
      <c r="G129" s="2"/>
      <c r="H129" s="2"/>
      <c r="I129" s="2"/>
    </row>
    <row r="130" spans="1:9" x14ac:dyDescent="0.2">
      <c r="A130" s="2"/>
      <c r="B130" s="2">
        <f t="shared" si="23"/>
        <v>0.25200000000000017</v>
      </c>
      <c r="C130" s="2" t="e">
        <f t="shared" si="21"/>
        <v>#DIV/0!</v>
      </c>
      <c r="D130" s="2" t="e">
        <f t="shared" si="22"/>
        <v>#DIV/0!</v>
      </c>
      <c r="E130" s="34"/>
      <c r="F130" s="2"/>
      <c r="G130" s="2"/>
      <c r="H130" s="2"/>
      <c r="I130" s="2"/>
    </row>
    <row r="131" spans="1:9" x14ac:dyDescent="0.2">
      <c r="A131" s="2"/>
      <c r="B131" s="2">
        <f t="shared" si="23"/>
        <v>0.25400000000000017</v>
      </c>
      <c r="C131" s="2" t="e">
        <f t="shared" si="21"/>
        <v>#DIV/0!</v>
      </c>
      <c r="D131" s="2" t="e">
        <f t="shared" si="22"/>
        <v>#DIV/0!</v>
      </c>
      <c r="E131" s="34"/>
      <c r="F131" s="2"/>
      <c r="G131" s="2"/>
      <c r="H131" s="2"/>
      <c r="I131" s="2"/>
    </row>
    <row r="132" spans="1:9" x14ac:dyDescent="0.2">
      <c r="A132" s="2"/>
      <c r="B132" s="2">
        <f t="shared" si="23"/>
        <v>0.25600000000000017</v>
      </c>
      <c r="C132" s="2" t="e">
        <f t="shared" si="21"/>
        <v>#DIV/0!</v>
      </c>
      <c r="D132" s="2" t="e">
        <f t="shared" si="22"/>
        <v>#DIV/0!</v>
      </c>
      <c r="E132" s="34"/>
      <c r="F132" s="2"/>
      <c r="G132" s="2"/>
      <c r="H132" s="2"/>
      <c r="I132" s="2"/>
    </row>
    <row r="133" spans="1:9" x14ac:dyDescent="0.2">
      <c r="A133" s="2"/>
      <c r="B133" s="2">
        <f t="shared" si="23"/>
        <v>0.25800000000000017</v>
      </c>
      <c r="C133" s="2" t="e">
        <f t="shared" si="21"/>
        <v>#DIV/0!</v>
      </c>
      <c r="D133" s="2" t="e">
        <f t="shared" si="22"/>
        <v>#DIV/0!</v>
      </c>
      <c r="E133" s="34"/>
      <c r="F133" s="2"/>
      <c r="G133" s="2"/>
      <c r="H133" s="2"/>
      <c r="I133" s="2"/>
    </row>
    <row r="134" spans="1:9" x14ac:dyDescent="0.2">
      <c r="A134" s="2"/>
      <c r="B134" s="2">
        <f t="shared" si="23"/>
        <v>0.26000000000000018</v>
      </c>
      <c r="C134" s="2" t="e">
        <f t="shared" ref="C134:C149" si="24">((1/$C$2)*($E$2^0.5)*((($F$2/($D$2*B134))*B134)/($F$2/(($D$2*B134))+2*B134))^(2/3))*B134*($F$2/($D$2*B134))-$F$2</f>
        <v>#DIV/0!</v>
      </c>
      <c r="D134" s="2" t="e">
        <f t="shared" ref="D134:D149" si="25">ABS(C134)</f>
        <v>#DIV/0!</v>
      </c>
      <c r="E134" s="34"/>
      <c r="F134" s="2"/>
      <c r="G134" s="2"/>
      <c r="H134" s="2"/>
      <c r="I134" s="2"/>
    </row>
    <row r="135" spans="1:9" x14ac:dyDescent="0.2">
      <c r="A135" s="2"/>
      <c r="B135" s="2">
        <f t="shared" ref="B135:B150" si="26">B134+0.002</f>
        <v>0.26200000000000018</v>
      </c>
      <c r="C135" s="2" t="e">
        <f t="shared" si="24"/>
        <v>#DIV/0!</v>
      </c>
      <c r="D135" s="2" t="e">
        <f t="shared" si="25"/>
        <v>#DIV/0!</v>
      </c>
      <c r="E135" s="34"/>
      <c r="F135" s="2"/>
      <c r="G135" s="2"/>
      <c r="H135" s="2"/>
      <c r="I135" s="2"/>
    </row>
    <row r="136" spans="1:9" x14ac:dyDescent="0.2">
      <c r="A136" s="2"/>
      <c r="B136" s="2">
        <f t="shared" si="26"/>
        <v>0.26400000000000018</v>
      </c>
      <c r="C136" s="2" t="e">
        <f t="shared" si="24"/>
        <v>#DIV/0!</v>
      </c>
      <c r="D136" s="2" t="e">
        <f t="shared" si="25"/>
        <v>#DIV/0!</v>
      </c>
      <c r="E136" s="34"/>
      <c r="F136" s="2"/>
      <c r="G136" s="2"/>
      <c r="H136" s="2"/>
      <c r="I136" s="2"/>
    </row>
    <row r="137" spans="1:9" x14ac:dyDescent="0.2">
      <c r="A137" s="2"/>
      <c r="B137" s="2">
        <f t="shared" si="26"/>
        <v>0.26600000000000018</v>
      </c>
      <c r="C137" s="2" t="e">
        <f t="shared" si="24"/>
        <v>#DIV/0!</v>
      </c>
      <c r="D137" s="2" t="e">
        <f t="shared" si="25"/>
        <v>#DIV/0!</v>
      </c>
      <c r="E137" s="34"/>
      <c r="F137" s="2"/>
      <c r="G137" s="2"/>
      <c r="H137" s="2"/>
      <c r="I137" s="2"/>
    </row>
    <row r="138" spans="1:9" x14ac:dyDescent="0.2">
      <c r="A138" s="2"/>
      <c r="B138" s="2">
        <f t="shared" si="26"/>
        <v>0.26800000000000018</v>
      </c>
      <c r="C138" s="2" t="e">
        <f t="shared" si="24"/>
        <v>#DIV/0!</v>
      </c>
      <c r="D138" s="2" t="e">
        <f t="shared" si="25"/>
        <v>#DIV/0!</v>
      </c>
      <c r="E138" s="34"/>
      <c r="F138" s="2"/>
      <c r="G138" s="2"/>
      <c r="H138" s="2"/>
      <c r="I138" s="2"/>
    </row>
    <row r="139" spans="1:9" x14ac:dyDescent="0.2">
      <c r="A139" s="2"/>
      <c r="B139" s="2">
        <f t="shared" si="26"/>
        <v>0.27000000000000018</v>
      </c>
      <c r="C139" s="2" t="e">
        <f t="shared" si="24"/>
        <v>#DIV/0!</v>
      </c>
      <c r="D139" s="2" t="e">
        <f t="shared" si="25"/>
        <v>#DIV/0!</v>
      </c>
      <c r="E139" s="34"/>
      <c r="F139" s="2"/>
      <c r="G139" s="2"/>
      <c r="H139" s="2"/>
      <c r="I139" s="2"/>
    </row>
    <row r="140" spans="1:9" x14ac:dyDescent="0.2">
      <c r="A140" s="2"/>
      <c r="B140" s="2">
        <f t="shared" si="26"/>
        <v>0.27200000000000019</v>
      </c>
      <c r="C140" s="2" t="e">
        <f t="shared" si="24"/>
        <v>#DIV/0!</v>
      </c>
      <c r="D140" s="2" t="e">
        <f t="shared" si="25"/>
        <v>#DIV/0!</v>
      </c>
      <c r="E140" s="34"/>
      <c r="F140" s="2"/>
      <c r="G140" s="2"/>
      <c r="H140" s="2"/>
      <c r="I140" s="2"/>
    </row>
    <row r="141" spans="1:9" x14ac:dyDescent="0.2">
      <c r="A141" s="2"/>
      <c r="B141" s="2">
        <f t="shared" si="26"/>
        <v>0.27400000000000019</v>
      </c>
      <c r="C141" s="2" t="e">
        <f t="shared" si="24"/>
        <v>#DIV/0!</v>
      </c>
      <c r="D141" s="2" t="e">
        <f t="shared" si="25"/>
        <v>#DIV/0!</v>
      </c>
      <c r="E141" s="34"/>
      <c r="F141" s="2"/>
      <c r="G141" s="2"/>
      <c r="H141" s="2"/>
      <c r="I141" s="2"/>
    </row>
    <row r="142" spans="1:9" x14ac:dyDescent="0.2">
      <c r="A142" s="2"/>
      <c r="B142" s="2">
        <f t="shared" si="26"/>
        <v>0.27600000000000019</v>
      </c>
      <c r="C142" s="2" t="e">
        <f t="shared" si="24"/>
        <v>#DIV/0!</v>
      </c>
      <c r="D142" s="2" t="e">
        <f t="shared" si="25"/>
        <v>#DIV/0!</v>
      </c>
      <c r="E142" s="34"/>
      <c r="F142" s="2"/>
      <c r="G142" s="2"/>
      <c r="H142" s="2"/>
      <c r="I142" s="2"/>
    </row>
    <row r="143" spans="1:9" x14ac:dyDescent="0.2">
      <c r="A143" s="2"/>
      <c r="B143" s="2">
        <f t="shared" si="26"/>
        <v>0.27800000000000019</v>
      </c>
      <c r="C143" s="2" t="e">
        <f t="shared" si="24"/>
        <v>#DIV/0!</v>
      </c>
      <c r="D143" s="2" t="e">
        <f t="shared" si="25"/>
        <v>#DIV/0!</v>
      </c>
      <c r="E143" s="34"/>
      <c r="F143" s="2"/>
      <c r="G143" s="2"/>
      <c r="H143" s="2"/>
      <c r="I143" s="2"/>
    </row>
    <row r="144" spans="1:9" x14ac:dyDescent="0.2">
      <c r="A144" s="2"/>
      <c r="B144" s="2">
        <f t="shared" si="26"/>
        <v>0.28000000000000019</v>
      </c>
      <c r="C144" s="2" t="e">
        <f t="shared" si="24"/>
        <v>#DIV/0!</v>
      </c>
      <c r="D144" s="2" t="e">
        <f t="shared" si="25"/>
        <v>#DIV/0!</v>
      </c>
      <c r="E144" s="34"/>
      <c r="F144" s="2"/>
      <c r="G144" s="2"/>
      <c r="H144" s="2"/>
      <c r="I144" s="2"/>
    </row>
    <row r="145" spans="1:9" x14ac:dyDescent="0.2">
      <c r="A145" s="2"/>
      <c r="B145" s="2">
        <f t="shared" si="26"/>
        <v>0.28200000000000019</v>
      </c>
      <c r="C145" s="2" t="e">
        <f t="shared" si="24"/>
        <v>#DIV/0!</v>
      </c>
      <c r="D145" s="2" t="e">
        <f t="shared" si="25"/>
        <v>#DIV/0!</v>
      </c>
      <c r="E145" s="34"/>
      <c r="F145" s="2"/>
      <c r="G145" s="2"/>
      <c r="H145" s="2"/>
      <c r="I145" s="2"/>
    </row>
    <row r="146" spans="1:9" x14ac:dyDescent="0.2">
      <c r="A146" s="2"/>
      <c r="B146" s="2">
        <f t="shared" si="26"/>
        <v>0.2840000000000002</v>
      </c>
      <c r="C146" s="2" t="e">
        <f t="shared" si="24"/>
        <v>#DIV/0!</v>
      </c>
      <c r="D146" s="2" t="e">
        <f t="shared" si="25"/>
        <v>#DIV/0!</v>
      </c>
      <c r="E146" s="34"/>
      <c r="F146" s="2"/>
      <c r="G146" s="2"/>
      <c r="H146" s="2"/>
      <c r="I146" s="2"/>
    </row>
    <row r="147" spans="1:9" x14ac:dyDescent="0.2">
      <c r="A147" s="2"/>
      <c r="B147" s="2">
        <f t="shared" si="26"/>
        <v>0.2860000000000002</v>
      </c>
      <c r="C147" s="2" t="e">
        <f t="shared" si="24"/>
        <v>#DIV/0!</v>
      </c>
      <c r="D147" s="2" t="e">
        <f t="shared" si="25"/>
        <v>#DIV/0!</v>
      </c>
      <c r="E147" s="34"/>
      <c r="F147" s="2"/>
      <c r="G147" s="2"/>
      <c r="H147" s="2"/>
      <c r="I147" s="2"/>
    </row>
    <row r="148" spans="1:9" x14ac:dyDescent="0.2">
      <c r="A148" s="2"/>
      <c r="B148" s="2">
        <f t="shared" si="26"/>
        <v>0.2880000000000002</v>
      </c>
      <c r="C148" s="2" t="e">
        <f t="shared" si="24"/>
        <v>#DIV/0!</v>
      </c>
      <c r="D148" s="2" t="e">
        <f t="shared" si="25"/>
        <v>#DIV/0!</v>
      </c>
      <c r="E148" s="34"/>
      <c r="F148" s="2"/>
      <c r="G148" s="2"/>
      <c r="H148" s="2"/>
      <c r="I148" s="2"/>
    </row>
    <row r="149" spans="1:9" x14ac:dyDescent="0.2">
      <c r="A149" s="2"/>
      <c r="B149" s="2">
        <f t="shared" si="26"/>
        <v>0.2900000000000002</v>
      </c>
      <c r="C149" s="2" t="e">
        <f t="shared" si="24"/>
        <v>#DIV/0!</v>
      </c>
      <c r="D149" s="2" t="e">
        <f t="shared" si="25"/>
        <v>#DIV/0!</v>
      </c>
      <c r="E149" s="34"/>
      <c r="F149" s="2"/>
      <c r="G149" s="2"/>
      <c r="H149" s="2"/>
      <c r="I149" s="2"/>
    </row>
    <row r="150" spans="1:9" x14ac:dyDescent="0.2">
      <c r="A150" s="2"/>
      <c r="B150" s="2">
        <f t="shared" si="26"/>
        <v>0.2920000000000002</v>
      </c>
      <c r="C150" s="2" t="e">
        <f t="shared" ref="C150:C165" si="27">((1/$C$2)*($E$2^0.5)*((($F$2/($D$2*B150))*B150)/($F$2/(($D$2*B150))+2*B150))^(2/3))*B150*($F$2/($D$2*B150))-$F$2</f>
        <v>#DIV/0!</v>
      </c>
      <c r="D150" s="2" t="e">
        <f t="shared" ref="D150:D165" si="28">ABS(C150)</f>
        <v>#DIV/0!</v>
      </c>
      <c r="E150" s="34"/>
      <c r="F150" s="2"/>
      <c r="G150" s="2"/>
      <c r="H150" s="2"/>
      <c r="I150" s="2"/>
    </row>
    <row r="151" spans="1:9" x14ac:dyDescent="0.2">
      <c r="A151" s="2"/>
      <c r="B151" s="2">
        <f t="shared" ref="B151:B166" si="29">B150+0.002</f>
        <v>0.29400000000000021</v>
      </c>
      <c r="C151" s="2" t="e">
        <f t="shared" si="27"/>
        <v>#DIV/0!</v>
      </c>
      <c r="D151" s="2" t="e">
        <f t="shared" si="28"/>
        <v>#DIV/0!</v>
      </c>
      <c r="E151" s="34"/>
      <c r="F151" s="2"/>
      <c r="G151" s="2"/>
      <c r="H151" s="2"/>
      <c r="I151" s="2"/>
    </row>
    <row r="152" spans="1:9" x14ac:dyDescent="0.2">
      <c r="A152" s="2"/>
      <c r="B152" s="2">
        <f t="shared" si="29"/>
        <v>0.29600000000000021</v>
      </c>
      <c r="C152" s="2" t="e">
        <f t="shared" si="27"/>
        <v>#DIV/0!</v>
      </c>
      <c r="D152" s="2" t="e">
        <f t="shared" si="28"/>
        <v>#DIV/0!</v>
      </c>
      <c r="E152" s="34"/>
      <c r="F152" s="2"/>
      <c r="G152" s="2"/>
      <c r="H152" s="2"/>
      <c r="I152" s="2"/>
    </row>
    <row r="153" spans="1:9" x14ac:dyDescent="0.2">
      <c r="A153" s="2"/>
      <c r="B153" s="2">
        <f t="shared" si="29"/>
        <v>0.29800000000000021</v>
      </c>
      <c r="C153" s="2" t="e">
        <f t="shared" si="27"/>
        <v>#DIV/0!</v>
      </c>
      <c r="D153" s="2" t="e">
        <f t="shared" si="28"/>
        <v>#DIV/0!</v>
      </c>
      <c r="E153" s="34"/>
      <c r="F153" s="2"/>
      <c r="G153" s="2"/>
      <c r="H153" s="2"/>
      <c r="I153" s="2"/>
    </row>
    <row r="154" spans="1:9" x14ac:dyDescent="0.2">
      <c r="A154" s="2"/>
      <c r="B154" s="2">
        <f t="shared" si="29"/>
        <v>0.30000000000000021</v>
      </c>
      <c r="C154" s="2" t="e">
        <f t="shared" si="27"/>
        <v>#DIV/0!</v>
      </c>
      <c r="D154" s="2" t="e">
        <f t="shared" si="28"/>
        <v>#DIV/0!</v>
      </c>
      <c r="E154" s="34"/>
      <c r="F154" s="2"/>
      <c r="G154" s="2"/>
      <c r="H154" s="2"/>
      <c r="I154" s="2"/>
    </row>
    <row r="155" spans="1:9" x14ac:dyDescent="0.2">
      <c r="A155" s="2"/>
      <c r="B155" s="2">
        <f t="shared" si="29"/>
        <v>0.30200000000000021</v>
      </c>
      <c r="C155" s="2" t="e">
        <f t="shared" si="27"/>
        <v>#DIV/0!</v>
      </c>
      <c r="D155" s="2" t="e">
        <f t="shared" si="28"/>
        <v>#DIV/0!</v>
      </c>
      <c r="E155" s="34"/>
      <c r="F155" s="2"/>
      <c r="G155" s="2"/>
      <c r="H155" s="2"/>
      <c r="I155" s="2"/>
    </row>
    <row r="156" spans="1:9" x14ac:dyDescent="0.2">
      <c r="A156" s="2"/>
      <c r="B156" s="2">
        <f t="shared" si="29"/>
        <v>0.30400000000000021</v>
      </c>
      <c r="C156" s="2" t="e">
        <f t="shared" si="27"/>
        <v>#DIV/0!</v>
      </c>
      <c r="D156" s="2" t="e">
        <f t="shared" si="28"/>
        <v>#DIV/0!</v>
      </c>
      <c r="E156" s="34"/>
      <c r="F156" s="2"/>
      <c r="G156" s="2"/>
      <c r="H156" s="2"/>
      <c r="I156" s="2"/>
    </row>
    <row r="157" spans="1:9" x14ac:dyDescent="0.2">
      <c r="A157" s="2"/>
      <c r="B157" s="2">
        <f t="shared" si="29"/>
        <v>0.30600000000000022</v>
      </c>
      <c r="C157" s="2" t="e">
        <f t="shared" si="27"/>
        <v>#DIV/0!</v>
      </c>
      <c r="D157" s="2" t="e">
        <f t="shared" si="28"/>
        <v>#DIV/0!</v>
      </c>
      <c r="E157" s="34"/>
      <c r="F157" s="2"/>
      <c r="G157" s="2"/>
      <c r="H157" s="2"/>
      <c r="I157" s="2"/>
    </row>
    <row r="158" spans="1:9" x14ac:dyDescent="0.2">
      <c r="A158" s="2"/>
      <c r="B158" s="2">
        <f t="shared" si="29"/>
        <v>0.30800000000000022</v>
      </c>
      <c r="C158" s="2" t="e">
        <f t="shared" si="27"/>
        <v>#DIV/0!</v>
      </c>
      <c r="D158" s="2" t="e">
        <f t="shared" si="28"/>
        <v>#DIV/0!</v>
      </c>
      <c r="E158" s="34"/>
      <c r="F158" s="2"/>
      <c r="G158" s="2"/>
      <c r="H158" s="2"/>
      <c r="I158" s="2"/>
    </row>
    <row r="159" spans="1:9" x14ac:dyDescent="0.2">
      <c r="A159" s="2"/>
      <c r="B159" s="2">
        <f t="shared" si="29"/>
        <v>0.31000000000000022</v>
      </c>
      <c r="C159" s="2" t="e">
        <f t="shared" si="27"/>
        <v>#DIV/0!</v>
      </c>
      <c r="D159" s="2" t="e">
        <f t="shared" si="28"/>
        <v>#DIV/0!</v>
      </c>
      <c r="E159" s="34"/>
      <c r="F159" s="2"/>
      <c r="G159" s="2"/>
      <c r="H159" s="2"/>
      <c r="I159" s="2"/>
    </row>
    <row r="160" spans="1:9" x14ac:dyDescent="0.2">
      <c r="A160" s="2"/>
      <c r="B160" s="2">
        <f t="shared" si="29"/>
        <v>0.31200000000000022</v>
      </c>
      <c r="C160" s="2" t="e">
        <f t="shared" si="27"/>
        <v>#DIV/0!</v>
      </c>
      <c r="D160" s="2" t="e">
        <f t="shared" si="28"/>
        <v>#DIV/0!</v>
      </c>
      <c r="E160" s="34"/>
      <c r="F160" s="2"/>
      <c r="G160" s="2"/>
      <c r="H160" s="2"/>
      <c r="I160" s="2"/>
    </row>
    <row r="161" spans="1:9" x14ac:dyDescent="0.2">
      <c r="A161" s="2"/>
      <c r="B161" s="2">
        <f t="shared" si="29"/>
        <v>0.31400000000000022</v>
      </c>
      <c r="C161" s="2" t="e">
        <f t="shared" si="27"/>
        <v>#DIV/0!</v>
      </c>
      <c r="D161" s="2" t="e">
        <f t="shared" si="28"/>
        <v>#DIV/0!</v>
      </c>
      <c r="E161" s="34"/>
      <c r="F161" s="2"/>
      <c r="G161" s="2"/>
      <c r="H161" s="2"/>
      <c r="I161" s="2"/>
    </row>
    <row r="162" spans="1:9" x14ac:dyDescent="0.2">
      <c r="A162" s="2"/>
      <c r="B162" s="2">
        <f t="shared" si="29"/>
        <v>0.31600000000000023</v>
      </c>
      <c r="C162" s="2" t="e">
        <f t="shared" si="27"/>
        <v>#DIV/0!</v>
      </c>
      <c r="D162" s="2" t="e">
        <f t="shared" si="28"/>
        <v>#DIV/0!</v>
      </c>
      <c r="E162" s="34"/>
      <c r="F162" s="2"/>
      <c r="G162" s="2"/>
      <c r="H162" s="2"/>
      <c r="I162" s="2"/>
    </row>
    <row r="163" spans="1:9" x14ac:dyDescent="0.2">
      <c r="A163" s="2"/>
      <c r="B163" s="2">
        <f t="shared" si="29"/>
        <v>0.31800000000000023</v>
      </c>
      <c r="C163" s="2" t="e">
        <f t="shared" si="27"/>
        <v>#DIV/0!</v>
      </c>
      <c r="D163" s="2" t="e">
        <f t="shared" si="28"/>
        <v>#DIV/0!</v>
      </c>
      <c r="E163" s="34"/>
      <c r="F163" s="2"/>
      <c r="G163" s="2"/>
      <c r="H163" s="2"/>
      <c r="I163" s="2"/>
    </row>
    <row r="164" spans="1:9" x14ac:dyDescent="0.2">
      <c r="A164" s="2"/>
      <c r="B164" s="2">
        <f t="shared" si="29"/>
        <v>0.32000000000000023</v>
      </c>
      <c r="C164" s="2" t="e">
        <f t="shared" si="27"/>
        <v>#DIV/0!</v>
      </c>
      <c r="D164" s="2" t="e">
        <f t="shared" si="28"/>
        <v>#DIV/0!</v>
      </c>
      <c r="E164" s="34"/>
      <c r="F164" s="2"/>
      <c r="G164" s="2"/>
      <c r="H164" s="2"/>
      <c r="I164" s="2"/>
    </row>
    <row r="165" spans="1:9" x14ac:dyDescent="0.2">
      <c r="A165" s="2"/>
      <c r="B165" s="2">
        <f t="shared" si="29"/>
        <v>0.32200000000000023</v>
      </c>
      <c r="C165" s="2" t="e">
        <f t="shared" si="27"/>
        <v>#DIV/0!</v>
      </c>
      <c r="D165" s="2" t="e">
        <f t="shared" si="28"/>
        <v>#DIV/0!</v>
      </c>
      <c r="E165" s="34"/>
      <c r="F165" s="2"/>
      <c r="G165" s="2"/>
      <c r="H165" s="2"/>
      <c r="I165" s="2"/>
    </row>
    <row r="166" spans="1:9" x14ac:dyDescent="0.2">
      <c r="A166" s="2"/>
      <c r="B166" s="2">
        <f t="shared" si="29"/>
        <v>0.32400000000000023</v>
      </c>
      <c r="C166" s="2" t="e">
        <f t="shared" ref="C166:C181" si="30">((1/$C$2)*($E$2^0.5)*((($F$2/($D$2*B166))*B166)/($F$2/(($D$2*B166))+2*B166))^(2/3))*B166*($F$2/($D$2*B166))-$F$2</f>
        <v>#DIV/0!</v>
      </c>
      <c r="D166" s="2" t="e">
        <f t="shared" ref="D166:D181" si="31">ABS(C166)</f>
        <v>#DIV/0!</v>
      </c>
      <c r="E166" s="34"/>
      <c r="F166" s="2"/>
      <c r="G166" s="2"/>
      <c r="H166" s="2"/>
      <c r="I166" s="2"/>
    </row>
    <row r="167" spans="1:9" x14ac:dyDescent="0.2">
      <c r="A167" s="2"/>
      <c r="B167" s="2">
        <f t="shared" ref="B167:B182" si="32">B166+0.002</f>
        <v>0.32600000000000023</v>
      </c>
      <c r="C167" s="2" t="e">
        <f t="shared" si="30"/>
        <v>#DIV/0!</v>
      </c>
      <c r="D167" s="2" t="e">
        <f t="shared" si="31"/>
        <v>#DIV/0!</v>
      </c>
      <c r="E167" s="34"/>
      <c r="F167" s="2"/>
      <c r="G167" s="2"/>
      <c r="H167" s="2"/>
      <c r="I167" s="2"/>
    </row>
    <row r="168" spans="1:9" x14ac:dyDescent="0.2">
      <c r="A168" s="2"/>
      <c r="B168" s="2">
        <f t="shared" si="32"/>
        <v>0.32800000000000024</v>
      </c>
      <c r="C168" s="2" t="e">
        <f t="shared" si="30"/>
        <v>#DIV/0!</v>
      </c>
      <c r="D168" s="2" t="e">
        <f t="shared" si="31"/>
        <v>#DIV/0!</v>
      </c>
      <c r="E168" s="34"/>
      <c r="F168" s="2"/>
      <c r="G168" s="2"/>
      <c r="H168" s="2"/>
      <c r="I168" s="2"/>
    </row>
    <row r="169" spans="1:9" x14ac:dyDescent="0.2">
      <c r="A169" s="2"/>
      <c r="B169" s="2">
        <f t="shared" si="32"/>
        <v>0.33000000000000024</v>
      </c>
      <c r="C169" s="2" t="e">
        <f t="shared" si="30"/>
        <v>#DIV/0!</v>
      </c>
      <c r="D169" s="2" t="e">
        <f t="shared" si="31"/>
        <v>#DIV/0!</v>
      </c>
      <c r="E169" s="34"/>
      <c r="F169" s="2"/>
      <c r="G169" s="2"/>
      <c r="H169" s="2"/>
      <c r="I169" s="2"/>
    </row>
    <row r="170" spans="1:9" x14ac:dyDescent="0.2">
      <c r="A170" s="2"/>
      <c r="B170" s="2">
        <f t="shared" si="32"/>
        <v>0.33200000000000024</v>
      </c>
      <c r="C170" s="2" t="e">
        <f t="shared" si="30"/>
        <v>#DIV/0!</v>
      </c>
      <c r="D170" s="2" t="e">
        <f t="shared" si="31"/>
        <v>#DIV/0!</v>
      </c>
      <c r="E170" s="34"/>
      <c r="F170" s="2"/>
      <c r="G170" s="2"/>
      <c r="H170" s="2"/>
      <c r="I170" s="2"/>
    </row>
    <row r="171" spans="1:9" x14ac:dyDescent="0.2">
      <c r="A171" s="2"/>
      <c r="B171" s="2">
        <f t="shared" si="32"/>
        <v>0.33400000000000024</v>
      </c>
      <c r="C171" s="2" t="e">
        <f t="shared" si="30"/>
        <v>#DIV/0!</v>
      </c>
      <c r="D171" s="2" t="e">
        <f t="shared" si="31"/>
        <v>#DIV/0!</v>
      </c>
      <c r="E171" s="34"/>
      <c r="F171" s="2"/>
      <c r="G171" s="2"/>
      <c r="H171" s="2"/>
      <c r="I171" s="2"/>
    </row>
    <row r="172" spans="1:9" x14ac:dyDescent="0.2">
      <c r="A172" s="2"/>
      <c r="B172" s="2">
        <f t="shared" si="32"/>
        <v>0.33600000000000024</v>
      </c>
      <c r="C172" s="2" t="e">
        <f t="shared" si="30"/>
        <v>#DIV/0!</v>
      </c>
      <c r="D172" s="2" t="e">
        <f t="shared" si="31"/>
        <v>#DIV/0!</v>
      </c>
      <c r="E172" s="34"/>
      <c r="F172" s="2"/>
      <c r="G172" s="2"/>
      <c r="H172" s="2"/>
      <c r="I172" s="2"/>
    </row>
    <row r="173" spans="1:9" x14ac:dyDescent="0.2">
      <c r="A173" s="2"/>
      <c r="B173" s="2">
        <f t="shared" si="32"/>
        <v>0.33800000000000024</v>
      </c>
      <c r="C173" s="2" t="e">
        <f t="shared" si="30"/>
        <v>#DIV/0!</v>
      </c>
      <c r="D173" s="2" t="e">
        <f t="shared" si="31"/>
        <v>#DIV/0!</v>
      </c>
      <c r="E173" s="34"/>
      <c r="F173" s="2"/>
      <c r="G173" s="2"/>
      <c r="H173" s="2"/>
      <c r="I173" s="2"/>
    </row>
    <row r="174" spans="1:9" x14ac:dyDescent="0.2">
      <c r="A174" s="2"/>
      <c r="B174" s="2">
        <f t="shared" si="32"/>
        <v>0.34000000000000025</v>
      </c>
      <c r="C174" s="2" t="e">
        <f t="shared" si="30"/>
        <v>#DIV/0!</v>
      </c>
      <c r="D174" s="2" t="e">
        <f t="shared" si="31"/>
        <v>#DIV/0!</v>
      </c>
      <c r="E174" s="34"/>
      <c r="F174" s="2"/>
      <c r="G174" s="2"/>
      <c r="H174" s="2"/>
      <c r="I174" s="2"/>
    </row>
    <row r="175" spans="1:9" x14ac:dyDescent="0.2">
      <c r="A175" s="2"/>
      <c r="B175" s="2">
        <f t="shared" si="32"/>
        <v>0.34200000000000025</v>
      </c>
      <c r="C175" s="2" t="e">
        <f t="shared" si="30"/>
        <v>#DIV/0!</v>
      </c>
      <c r="D175" s="2" t="e">
        <f t="shared" si="31"/>
        <v>#DIV/0!</v>
      </c>
      <c r="E175" s="34"/>
      <c r="F175" s="2"/>
      <c r="G175" s="2"/>
      <c r="H175" s="2"/>
      <c r="I175" s="2"/>
    </row>
    <row r="176" spans="1:9" x14ac:dyDescent="0.2">
      <c r="A176" s="2"/>
      <c r="B176" s="2">
        <f t="shared" si="32"/>
        <v>0.34400000000000025</v>
      </c>
      <c r="C176" s="2" t="e">
        <f t="shared" si="30"/>
        <v>#DIV/0!</v>
      </c>
      <c r="D176" s="2" t="e">
        <f t="shared" si="31"/>
        <v>#DIV/0!</v>
      </c>
      <c r="E176" s="34"/>
      <c r="F176" s="2"/>
      <c r="G176" s="2"/>
      <c r="H176" s="2"/>
      <c r="I176" s="2"/>
    </row>
    <row r="177" spans="1:9" x14ac:dyDescent="0.2">
      <c r="A177" s="2"/>
      <c r="B177" s="2">
        <f t="shared" si="32"/>
        <v>0.34600000000000025</v>
      </c>
      <c r="C177" s="2" t="e">
        <f t="shared" si="30"/>
        <v>#DIV/0!</v>
      </c>
      <c r="D177" s="2" t="e">
        <f t="shared" si="31"/>
        <v>#DIV/0!</v>
      </c>
      <c r="E177" s="34"/>
      <c r="F177" s="2"/>
      <c r="G177" s="2"/>
      <c r="H177" s="2"/>
      <c r="I177" s="2"/>
    </row>
    <row r="178" spans="1:9" x14ac:dyDescent="0.2">
      <c r="A178" s="2"/>
      <c r="B178" s="2">
        <f t="shared" si="32"/>
        <v>0.34800000000000025</v>
      </c>
      <c r="C178" s="2" t="e">
        <f t="shared" si="30"/>
        <v>#DIV/0!</v>
      </c>
      <c r="D178" s="2" t="e">
        <f t="shared" si="31"/>
        <v>#DIV/0!</v>
      </c>
      <c r="E178" s="34"/>
      <c r="F178" s="2"/>
      <c r="G178" s="2"/>
      <c r="H178" s="2"/>
      <c r="I178" s="2"/>
    </row>
    <row r="179" spans="1:9" x14ac:dyDescent="0.2">
      <c r="A179" s="2"/>
      <c r="B179" s="2">
        <f t="shared" si="32"/>
        <v>0.35000000000000026</v>
      </c>
      <c r="C179" s="2" t="e">
        <f t="shared" si="30"/>
        <v>#DIV/0!</v>
      </c>
      <c r="D179" s="2" t="e">
        <f t="shared" si="31"/>
        <v>#DIV/0!</v>
      </c>
      <c r="E179" s="34"/>
      <c r="F179" s="2"/>
      <c r="G179" s="2"/>
      <c r="H179" s="2"/>
      <c r="I179" s="2"/>
    </row>
    <row r="180" spans="1:9" x14ac:dyDescent="0.2">
      <c r="A180" s="2"/>
      <c r="B180" s="2">
        <f t="shared" si="32"/>
        <v>0.35200000000000026</v>
      </c>
      <c r="C180" s="2" t="e">
        <f t="shared" si="30"/>
        <v>#DIV/0!</v>
      </c>
      <c r="D180" s="2" t="e">
        <f t="shared" si="31"/>
        <v>#DIV/0!</v>
      </c>
      <c r="E180" s="34"/>
      <c r="F180" s="2"/>
      <c r="G180" s="2"/>
      <c r="H180" s="2"/>
      <c r="I180" s="2"/>
    </row>
    <row r="181" spans="1:9" x14ac:dyDescent="0.2">
      <c r="A181" s="2"/>
      <c r="B181" s="2">
        <f t="shared" si="32"/>
        <v>0.35400000000000026</v>
      </c>
      <c r="C181" s="2" t="e">
        <f t="shared" si="30"/>
        <v>#DIV/0!</v>
      </c>
      <c r="D181" s="2" t="e">
        <f t="shared" si="31"/>
        <v>#DIV/0!</v>
      </c>
      <c r="E181" s="34"/>
      <c r="F181" s="2"/>
      <c r="G181" s="2"/>
      <c r="H181" s="2"/>
      <c r="I181" s="2"/>
    </row>
    <row r="182" spans="1:9" x14ac:dyDescent="0.2">
      <c r="A182" s="2"/>
      <c r="B182" s="2">
        <f t="shared" si="32"/>
        <v>0.35600000000000026</v>
      </c>
      <c r="C182" s="2" t="e">
        <f t="shared" ref="C182:C197" si="33">((1/$C$2)*($E$2^0.5)*((($F$2/($D$2*B182))*B182)/($F$2/(($D$2*B182))+2*B182))^(2/3))*B182*($F$2/($D$2*B182))-$F$2</f>
        <v>#DIV/0!</v>
      </c>
      <c r="D182" s="2" t="e">
        <f t="shared" ref="D182:D197" si="34">ABS(C182)</f>
        <v>#DIV/0!</v>
      </c>
      <c r="E182" s="34"/>
      <c r="F182" s="2"/>
      <c r="G182" s="2"/>
      <c r="H182" s="2"/>
      <c r="I182" s="2"/>
    </row>
    <row r="183" spans="1:9" x14ac:dyDescent="0.2">
      <c r="A183" s="2"/>
      <c r="B183" s="2">
        <f t="shared" ref="B183:B198" si="35">B182+0.002</f>
        <v>0.35800000000000026</v>
      </c>
      <c r="C183" s="2" t="e">
        <f t="shared" si="33"/>
        <v>#DIV/0!</v>
      </c>
      <c r="D183" s="2" t="e">
        <f t="shared" si="34"/>
        <v>#DIV/0!</v>
      </c>
      <c r="E183" s="34"/>
      <c r="F183" s="2"/>
      <c r="G183" s="2"/>
      <c r="H183" s="2"/>
      <c r="I183" s="2"/>
    </row>
    <row r="184" spans="1:9" x14ac:dyDescent="0.2">
      <c r="A184" s="2"/>
      <c r="B184" s="2">
        <f t="shared" si="35"/>
        <v>0.36000000000000026</v>
      </c>
      <c r="C184" s="2" t="e">
        <f t="shared" si="33"/>
        <v>#DIV/0!</v>
      </c>
      <c r="D184" s="2" t="e">
        <f t="shared" si="34"/>
        <v>#DIV/0!</v>
      </c>
      <c r="E184" s="34"/>
      <c r="F184" s="2"/>
      <c r="G184" s="2"/>
      <c r="H184" s="2"/>
      <c r="I184" s="2"/>
    </row>
    <row r="185" spans="1:9" x14ac:dyDescent="0.2">
      <c r="A185" s="2"/>
      <c r="B185" s="2">
        <f t="shared" si="35"/>
        <v>0.36200000000000027</v>
      </c>
      <c r="C185" s="2" t="e">
        <f t="shared" si="33"/>
        <v>#DIV/0!</v>
      </c>
      <c r="D185" s="2" t="e">
        <f t="shared" si="34"/>
        <v>#DIV/0!</v>
      </c>
      <c r="E185" s="34"/>
      <c r="F185" s="2"/>
      <c r="G185" s="2"/>
      <c r="H185" s="2"/>
      <c r="I185" s="2"/>
    </row>
    <row r="186" spans="1:9" x14ac:dyDescent="0.2">
      <c r="A186" s="2"/>
      <c r="B186" s="2">
        <f t="shared" si="35"/>
        <v>0.36400000000000027</v>
      </c>
      <c r="C186" s="2" t="e">
        <f t="shared" si="33"/>
        <v>#DIV/0!</v>
      </c>
      <c r="D186" s="2" t="e">
        <f t="shared" si="34"/>
        <v>#DIV/0!</v>
      </c>
      <c r="E186" s="34"/>
      <c r="F186" s="2"/>
      <c r="G186" s="2"/>
      <c r="H186" s="2"/>
      <c r="I186" s="2"/>
    </row>
    <row r="187" spans="1:9" x14ac:dyDescent="0.2">
      <c r="A187" s="2"/>
      <c r="B187" s="2">
        <f t="shared" si="35"/>
        <v>0.36600000000000027</v>
      </c>
      <c r="C187" s="2" t="e">
        <f t="shared" si="33"/>
        <v>#DIV/0!</v>
      </c>
      <c r="D187" s="2" t="e">
        <f t="shared" si="34"/>
        <v>#DIV/0!</v>
      </c>
      <c r="E187" s="34"/>
      <c r="F187" s="2"/>
      <c r="G187" s="2"/>
      <c r="H187" s="2"/>
      <c r="I187" s="2"/>
    </row>
    <row r="188" spans="1:9" x14ac:dyDescent="0.2">
      <c r="A188" s="2"/>
      <c r="B188" s="2">
        <f t="shared" si="35"/>
        <v>0.36800000000000027</v>
      </c>
      <c r="C188" s="2" t="e">
        <f t="shared" si="33"/>
        <v>#DIV/0!</v>
      </c>
      <c r="D188" s="2" t="e">
        <f t="shared" si="34"/>
        <v>#DIV/0!</v>
      </c>
      <c r="E188" s="34"/>
      <c r="F188" s="2"/>
      <c r="G188" s="2"/>
      <c r="H188" s="2"/>
      <c r="I188" s="2"/>
    </row>
    <row r="189" spans="1:9" x14ac:dyDescent="0.2">
      <c r="A189" s="2"/>
      <c r="B189" s="2">
        <f t="shared" si="35"/>
        <v>0.37000000000000027</v>
      </c>
      <c r="C189" s="2" t="e">
        <f t="shared" si="33"/>
        <v>#DIV/0!</v>
      </c>
      <c r="D189" s="2" t="e">
        <f t="shared" si="34"/>
        <v>#DIV/0!</v>
      </c>
      <c r="E189" s="34"/>
      <c r="F189" s="2"/>
      <c r="G189" s="2"/>
      <c r="H189" s="2"/>
      <c r="I189" s="2"/>
    </row>
    <row r="190" spans="1:9" x14ac:dyDescent="0.2">
      <c r="A190" s="2"/>
      <c r="B190" s="2">
        <f t="shared" si="35"/>
        <v>0.37200000000000027</v>
      </c>
      <c r="C190" s="2" t="e">
        <f t="shared" si="33"/>
        <v>#DIV/0!</v>
      </c>
      <c r="D190" s="2" t="e">
        <f t="shared" si="34"/>
        <v>#DIV/0!</v>
      </c>
      <c r="E190" s="34"/>
      <c r="F190" s="2"/>
      <c r="G190" s="2"/>
      <c r="H190" s="2"/>
      <c r="I190" s="2"/>
    </row>
    <row r="191" spans="1:9" x14ac:dyDescent="0.2">
      <c r="A191" s="2"/>
      <c r="B191" s="2">
        <f t="shared" si="35"/>
        <v>0.37400000000000028</v>
      </c>
      <c r="C191" s="2" t="e">
        <f t="shared" si="33"/>
        <v>#DIV/0!</v>
      </c>
      <c r="D191" s="2" t="e">
        <f t="shared" si="34"/>
        <v>#DIV/0!</v>
      </c>
      <c r="E191" s="34"/>
      <c r="F191" s="2"/>
      <c r="G191" s="2"/>
      <c r="H191" s="2"/>
      <c r="I191" s="2"/>
    </row>
    <row r="192" spans="1:9" x14ac:dyDescent="0.2">
      <c r="A192" s="2"/>
      <c r="B192" s="2">
        <f t="shared" si="35"/>
        <v>0.37600000000000028</v>
      </c>
      <c r="C192" s="2" t="e">
        <f t="shared" si="33"/>
        <v>#DIV/0!</v>
      </c>
      <c r="D192" s="2" t="e">
        <f t="shared" si="34"/>
        <v>#DIV/0!</v>
      </c>
      <c r="E192" s="34"/>
      <c r="F192" s="2"/>
      <c r="G192" s="2"/>
      <c r="H192" s="2"/>
      <c r="I192" s="2"/>
    </row>
    <row r="193" spans="1:9" x14ac:dyDescent="0.2">
      <c r="A193" s="2"/>
      <c r="B193" s="2">
        <f t="shared" si="35"/>
        <v>0.37800000000000028</v>
      </c>
      <c r="C193" s="2" t="e">
        <f t="shared" si="33"/>
        <v>#DIV/0!</v>
      </c>
      <c r="D193" s="2" t="e">
        <f t="shared" si="34"/>
        <v>#DIV/0!</v>
      </c>
      <c r="E193" s="34"/>
      <c r="F193" s="2"/>
      <c r="G193" s="2"/>
      <c r="H193" s="2"/>
      <c r="I193" s="2"/>
    </row>
    <row r="194" spans="1:9" x14ac:dyDescent="0.2">
      <c r="A194" s="2"/>
      <c r="B194" s="2">
        <f t="shared" si="35"/>
        <v>0.38000000000000028</v>
      </c>
      <c r="C194" s="2" t="e">
        <f t="shared" si="33"/>
        <v>#DIV/0!</v>
      </c>
      <c r="D194" s="2" t="e">
        <f t="shared" si="34"/>
        <v>#DIV/0!</v>
      </c>
      <c r="E194" s="34"/>
      <c r="F194" s="2"/>
      <c r="G194" s="2"/>
      <c r="H194" s="2"/>
      <c r="I194" s="2"/>
    </row>
    <row r="195" spans="1:9" x14ac:dyDescent="0.2">
      <c r="A195" s="2"/>
      <c r="B195" s="2">
        <f t="shared" si="35"/>
        <v>0.38200000000000028</v>
      </c>
      <c r="C195" s="2" t="e">
        <f t="shared" si="33"/>
        <v>#DIV/0!</v>
      </c>
      <c r="D195" s="2" t="e">
        <f t="shared" si="34"/>
        <v>#DIV/0!</v>
      </c>
      <c r="E195" s="34"/>
      <c r="F195" s="2"/>
      <c r="G195" s="2"/>
      <c r="H195" s="2"/>
      <c r="I195" s="2"/>
    </row>
    <row r="196" spans="1:9" x14ac:dyDescent="0.2">
      <c r="A196" s="2"/>
      <c r="B196" s="2">
        <f t="shared" si="35"/>
        <v>0.38400000000000029</v>
      </c>
      <c r="C196" s="2" t="e">
        <f t="shared" si="33"/>
        <v>#DIV/0!</v>
      </c>
      <c r="D196" s="2" t="e">
        <f t="shared" si="34"/>
        <v>#DIV/0!</v>
      </c>
      <c r="E196" s="34"/>
      <c r="F196" s="2"/>
      <c r="G196" s="2"/>
      <c r="H196" s="2"/>
      <c r="I196" s="2"/>
    </row>
    <row r="197" spans="1:9" x14ac:dyDescent="0.2">
      <c r="A197" s="2"/>
      <c r="B197" s="2">
        <f t="shared" si="35"/>
        <v>0.38600000000000029</v>
      </c>
      <c r="C197" s="2" t="e">
        <f t="shared" si="33"/>
        <v>#DIV/0!</v>
      </c>
      <c r="D197" s="2" t="e">
        <f t="shared" si="34"/>
        <v>#DIV/0!</v>
      </c>
      <c r="E197" s="34"/>
      <c r="F197" s="2"/>
      <c r="G197" s="2"/>
      <c r="H197" s="2"/>
      <c r="I197" s="2"/>
    </row>
    <row r="198" spans="1:9" x14ac:dyDescent="0.2">
      <c r="A198" s="2"/>
      <c r="B198" s="2">
        <f t="shared" si="35"/>
        <v>0.38800000000000029</v>
      </c>
      <c r="C198" s="2" t="e">
        <f t="shared" ref="C198:C213" si="36">((1/$C$2)*($E$2^0.5)*((($F$2/($D$2*B198))*B198)/($F$2/(($D$2*B198))+2*B198))^(2/3))*B198*($F$2/($D$2*B198))-$F$2</f>
        <v>#DIV/0!</v>
      </c>
      <c r="D198" s="2" t="e">
        <f t="shared" ref="D198:D213" si="37">ABS(C198)</f>
        <v>#DIV/0!</v>
      </c>
      <c r="E198" s="34"/>
      <c r="F198" s="2"/>
      <c r="G198" s="2"/>
      <c r="H198" s="2"/>
      <c r="I198" s="2"/>
    </row>
    <row r="199" spans="1:9" x14ac:dyDescent="0.2">
      <c r="A199" s="2"/>
      <c r="B199" s="2">
        <f t="shared" ref="B199:B214" si="38">B198+0.002</f>
        <v>0.39000000000000029</v>
      </c>
      <c r="C199" s="2" t="e">
        <f t="shared" si="36"/>
        <v>#DIV/0!</v>
      </c>
      <c r="D199" s="2" t="e">
        <f t="shared" si="37"/>
        <v>#DIV/0!</v>
      </c>
      <c r="E199" s="34"/>
      <c r="F199" s="2"/>
      <c r="G199" s="2"/>
      <c r="H199" s="2"/>
      <c r="I199" s="2"/>
    </row>
    <row r="200" spans="1:9" x14ac:dyDescent="0.2">
      <c r="A200" s="2"/>
      <c r="B200" s="2">
        <f t="shared" si="38"/>
        <v>0.39200000000000029</v>
      </c>
      <c r="C200" s="2" t="e">
        <f t="shared" si="36"/>
        <v>#DIV/0!</v>
      </c>
      <c r="D200" s="2" t="e">
        <f t="shared" si="37"/>
        <v>#DIV/0!</v>
      </c>
      <c r="E200" s="34"/>
      <c r="F200" s="2"/>
      <c r="G200" s="2"/>
      <c r="H200" s="2"/>
      <c r="I200" s="2"/>
    </row>
    <row r="201" spans="1:9" x14ac:dyDescent="0.2">
      <c r="A201" s="2"/>
      <c r="B201" s="2">
        <f t="shared" si="38"/>
        <v>0.39400000000000029</v>
      </c>
      <c r="C201" s="2" t="e">
        <f t="shared" si="36"/>
        <v>#DIV/0!</v>
      </c>
      <c r="D201" s="2" t="e">
        <f t="shared" si="37"/>
        <v>#DIV/0!</v>
      </c>
      <c r="E201" s="34"/>
      <c r="F201" s="2"/>
      <c r="G201" s="2"/>
      <c r="H201" s="2"/>
      <c r="I201" s="2"/>
    </row>
    <row r="202" spans="1:9" x14ac:dyDescent="0.2">
      <c r="A202" s="2"/>
      <c r="B202" s="2">
        <f t="shared" si="38"/>
        <v>0.3960000000000003</v>
      </c>
      <c r="C202" s="2" t="e">
        <f t="shared" si="36"/>
        <v>#DIV/0!</v>
      </c>
      <c r="D202" s="2" t="e">
        <f t="shared" si="37"/>
        <v>#DIV/0!</v>
      </c>
      <c r="E202" s="34"/>
      <c r="F202" s="2"/>
      <c r="G202" s="2"/>
      <c r="H202" s="2"/>
      <c r="I202" s="2"/>
    </row>
    <row r="203" spans="1:9" x14ac:dyDescent="0.2">
      <c r="A203" s="2"/>
      <c r="B203" s="2">
        <f t="shared" si="38"/>
        <v>0.3980000000000003</v>
      </c>
      <c r="C203" s="2" t="e">
        <f t="shared" si="36"/>
        <v>#DIV/0!</v>
      </c>
      <c r="D203" s="2" t="e">
        <f t="shared" si="37"/>
        <v>#DIV/0!</v>
      </c>
      <c r="E203" s="34"/>
      <c r="F203" s="2"/>
      <c r="G203" s="2"/>
      <c r="H203" s="2"/>
      <c r="I203" s="2"/>
    </row>
    <row r="204" spans="1:9" x14ac:dyDescent="0.2">
      <c r="A204" s="2"/>
      <c r="B204" s="2">
        <f t="shared" si="38"/>
        <v>0.4000000000000003</v>
      </c>
      <c r="C204" s="2" t="e">
        <f t="shared" si="36"/>
        <v>#DIV/0!</v>
      </c>
      <c r="D204" s="2" t="e">
        <f t="shared" si="37"/>
        <v>#DIV/0!</v>
      </c>
      <c r="E204" s="34"/>
      <c r="F204" s="2"/>
      <c r="G204" s="2"/>
      <c r="H204" s="2"/>
      <c r="I204" s="2"/>
    </row>
    <row r="205" spans="1:9" x14ac:dyDescent="0.2">
      <c r="A205" s="2"/>
      <c r="B205" s="2">
        <f t="shared" si="38"/>
        <v>0.4020000000000003</v>
      </c>
      <c r="C205" s="2" t="e">
        <f t="shared" si="36"/>
        <v>#DIV/0!</v>
      </c>
      <c r="D205" s="2" t="e">
        <f t="shared" si="37"/>
        <v>#DIV/0!</v>
      </c>
      <c r="E205" s="34"/>
      <c r="F205" s="2"/>
      <c r="G205" s="2"/>
      <c r="H205" s="4"/>
      <c r="I205" s="2"/>
    </row>
    <row r="206" spans="1:9" x14ac:dyDescent="0.2">
      <c r="A206" s="2"/>
      <c r="B206" s="2">
        <f t="shared" si="38"/>
        <v>0.4040000000000003</v>
      </c>
      <c r="C206" s="2" t="e">
        <f t="shared" si="36"/>
        <v>#DIV/0!</v>
      </c>
      <c r="D206" s="2" t="e">
        <f t="shared" si="37"/>
        <v>#DIV/0!</v>
      </c>
      <c r="E206" s="34"/>
      <c r="F206" s="2"/>
      <c r="G206" s="2"/>
      <c r="H206" s="2"/>
      <c r="I206" s="2"/>
    </row>
    <row r="207" spans="1:9" x14ac:dyDescent="0.2">
      <c r="A207" s="2"/>
      <c r="B207" s="2">
        <f t="shared" si="38"/>
        <v>0.40600000000000031</v>
      </c>
      <c r="C207" s="2" t="e">
        <f t="shared" si="36"/>
        <v>#DIV/0!</v>
      </c>
      <c r="D207" s="2" t="e">
        <f t="shared" si="37"/>
        <v>#DIV/0!</v>
      </c>
      <c r="E207" s="34"/>
      <c r="F207" s="2"/>
      <c r="G207" s="2"/>
      <c r="H207" s="2"/>
      <c r="I207" s="2"/>
    </row>
    <row r="208" spans="1:9" x14ac:dyDescent="0.2">
      <c r="A208" s="2"/>
      <c r="B208" s="2">
        <f t="shared" si="38"/>
        <v>0.40800000000000031</v>
      </c>
      <c r="C208" s="2" t="e">
        <f t="shared" si="36"/>
        <v>#DIV/0!</v>
      </c>
      <c r="D208" s="2" t="e">
        <f t="shared" si="37"/>
        <v>#DIV/0!</v>
      </c>
      <c r="E208" s="34"/>
      <c r="F208" s="2"/>
      <c r="G208" s="2"/>
      <c r="H208" s="2"/>
      <c r="I208" s="2"/>
    </row>
    <row r="209" spans="1:9" x14ac:dyDescent="0.2">
      <c r="A209" s="2"/>
      <c r="B209" s="2">
        <f t="shared" si="38"/>
        <v>0.41000000000000031</v>
      </c>
      <c r="C209" s="2" t="e">
        <f t="shared" si="36"/>
        <v>#DIV/0!</v>
      </c>
      <c r="D209" s="2" t="e">
        <f t="shared" si="37"/>
        <v>#DIV/0!</v>
      </c>
      <c r="E209" s="34"/>
      <c r="F209" s="2"/>
      <c r="G209" s="2"/>
      <c r="H209" s="2"/>
      <c r="I209" s="2"/>
    </row>
    <row r="210" spans="1:9" x14ac:dyDescent="0.2">
      <c r="A210" s="2"/>
      <c r="B210" s="2">
        <f t="shared" si="38"/>
        <v>0.41200000000000031</v>
      </c>
      <c r="C210" s="2" t="e">
        <f t="shared" si="36"/>
        <v>#DIV/0!</v>
      </c>
      <c r="D210" s="2" t="e">
        <f t="shared" si="37"/>
        <v>#DIV/0!</v>
      </c>
      <c r="E210" s="34"/>
      <c r="F210" s="2"/>
      <c r="G210" s="2"/>
      <c r="H210" s="2"/>
      <c r="I210" s="2"/>
    </row>
    <row r="211" spans="1:9" x14ac:dyDescent="0.2">
      <c r="A211" s="2"/>
      <c r="B211" s="2">
        <f t="shared" si="38"/>
        <v>0.41400000000000031</v>
      </c>
      <c r="C211" s="2" t="e">
        <f t="shared" si="36"/>
        <v>#DIV/0!</v>
      </c>
      <c r="D211" s="2" t="e">
        <f t="shared" si="37"/>
        <v>#DIV/0!</v>
      </c>
      <c r="E211" s="34"/>
      <c r="F211" s="2"/>
      <c r="G211" s="2"/>
      <c r="H211" s="2"/>
      <c r="I211" s="2"/>
    </row>
    <row r="212" spans="1:9" x14ac:dyDescent="0.2">
      <c r="A212" s="2"/>
      <c r="B212" s="2">
        <f t="shared" si="38"/>
        <v>0.41600000000000031</v>
      </c>
      <c r="C212" s="2" t="e">
        <f t="shared" si="36"/>
        <v>#DIV/0!</v>
      </c>
      <c r="D212" s="2" t="e">
        <f t="shared" si="37"/>
        <v>#DIV/0!</v>
      </c>
      <c r="E212" s="34"/>
      <c r="F212" s="2"/>
      <c r="G212" s="2"/>
      <c r="H212" s="2"/>
      <c r="I212" s="2"/>
    </row>
    <row r="213" spans="1:9" x14ac:dyDescent="0.2">
      <c r="A213" s="2"/>
      <c r="B213" s="2">
        <f t="shared" si="38"/>
        <v>0.41800000000000032</v>
      </c>
      <c r="C213" s="2" t="e">
        <f t="shared" si="36"/>
        <v>#DIV/0!</v>
      </c>
      <c r="D213" s="2" t="e">
        <f t="shared" si="37"/>
        <v>#DIV/0!</v>
      </c>
      <c r="E213" s="34"/>
      <c r="F213" s="2"/>
      <c r="G213" s="2"/>
      <c r="H213" s="2"/>
      <c r="I213" s="2"/>
    </row>
    <row r="214" spans="1:9" x14ac:dyDescent="0.2">
      <c r="A214" s="2"/>
      <c r="B214" s="2">
        <f t="shared" si="38"/>
        <v>0.42000000000000032</v>
      </c>
      <c r="C214" s="2" t="e">
        <f t="shared" ref="C214:C229" si="39">((1/$C$2)*($E$2^0.5)*((($F$2/($D$2*B214))*B214)/($F$2/(($D$2*B214))+2*B214))^(2/3))*B214*($F$2/($D$2*B214))-$F$2</f>
        <v>#DIV/0!</v>
      </c>
      <c r="D214" s="2" t="e">
        <f t="shared" ref="D214:D229" si="40">ABS(C214)</f>
        <v>#DIV/0!</v>
      </c>
      <c r="E214" s="34"/>
      <c r="F214" s="2"/>
      <c r="G214" s="2"/>
      <c r="H214" s="2"/>
      <c r="I214" s="2"/>
    </row>
    <row r="215" spans="1:9" x14ac:dyDescent="0.2">
      <c r="A215" s="2"/>
      <c r="B215" s="2">
        <f t="shared" ref="B215:B230" si="41">B214+0.002</f>
        <v>0.42200000000000032</v>
      </c>
      <c r="C215" s="2" t="e">
        <f t="shared" si="39"/>
        <v>#DIV/0!</v>
      </c>
      <c r="D215" s="2" t="e">
        <f t="shared" si="40"/>
        <v>#DIV/0!</v>
      </c>
      <c r="E215" s="34"/>
      <c r="F215" s="2"/>
      <c r="G215" s="2"/>
      <c r="H215" s="2"/>
      <c r="I215" s="2"/>
    </row>
    <row r="216" spans="1:9" x14ac:dyDescent="0.2">
      <c r="A216" s="2"/>
      <c r="B216" s="2">
        <f t="shared" si="41"/>
        <v>0.42400000000000032</v>
      </c>
      <c r="C216" s="2" t="e">
        <f t="shared" si="39"/>
        <v>#DIV/0!</v>
      </c>
      <c r="D216" s="2" t="e">
        <f t="shared" si="40"/>
        <v>#DIV/0!</v>
      </c>
      <c r="E216" s="34"/>
      <c r="F216" s="2"/>
      <c r="G216" s="2"/>
      <c r="H216" s="2"/>
      <c r="I216" s="2"/>
    </row>
    <row r="217" spans="1:9" x14ac:dyDescent="0.2">
      <c r="A217" s="2"/>
      <c r="B217" s="2">
        <f t="shared" si="41"/>
        <v>0.42600000000000032</v>
      </c>
      <c r="C217" s="2" t="e">
        <f t="shared" si="39"/>
        <v>#DIV/0!</v>
      </c>
      <c r="D217" s="2" t="e">
        <f t="shared" si="40"/>
        <v>#DIV/0!</v>
      </c>
      <c r="E217" s="34"/>
      <c r="F217" s="2"/>
      <c r="G217" s="2"/>
      <c r="H217" s="2"/>
      <c r="I217" s="2"/>
    </row>
    <row r="218" spans="1:9" x14ac:dyDescent="0.2">
      <c r="A218" s="2"/>
      <c r="B218" s="2">
        <f t="shared" si="41"/>
        <v>0.42800000000000032</v>
      </c>
      <c r="C218" s="2" t="e">
        <f t="shared" si="39"/>
        <v>#DIV/0!</v>
      </c>
      <c r="D218" s="2" t="e">
        <f t="shared" si="40"/>
        <v>#DIV/0!</v>
      </c>
      <c r="E218" s="34"/>
      <c r="F218" s="2"/>
      <c r="G218" s="2"/>
      <c r="H218" s="2"/>
      <c r="I218" s="2"/>
    </row>
    <row r="219" spans="1:9" x14ac:dyDescent="0.2">
      <c r="A219" s="2"/>
      <c r="B219" s="2">
        <f t="shared" si="41"/>
        <v>0.43000000000000033</v>
      </c>
      <c r="C219" s="2" t="e">
        <f t="shared" si="39"/>
        <v>#DIV/0!</v>
      </c>
      <c r="D219" s="2" t="e">
        <f t="shared" si="40"/>
        <v>#DIV/0!</v>
      </c>
      <c r="E219" s="34"/>
      <c r="F219" s="2"/>
      <c r="G219" s="2"/>
      <c r="H219" s="2"/>
      <c r="I219" s="2"/>
    </row>
    <row r="220" spans="1:9" x14ac:dyDescent="0.2">
      <c r="A220" s="2"/>
      <c r="B220" s="2">
        <f t="shared" si="41"/>
        <v>0.43200000000000033</v>
      </c>
      <c r="C220" s="2" t="e">
        <f t="shared" si="39"/>
        <v>#DIV/0!</v>
      </c>
      <c r="D220" s="2" t="e">
        <f t="shared" si="40"/>
        <v>#DIV/0!</v>
      </c>
      <c r="E220" s="34"/>
      <c r="F220" s="2"/>
      <c r="G220" s="2"/>
      <c r="H220" s="2"/>
      <c r="I220" s="2"/>
    </row>
    <row r="221" spans="1:9" x14ac:dyDescent="0.2">
      <c r="A221" s="2"/>
      <c r="B221" s="2">
        <f t="shared" si="41"/>
        <v>0.43400000000000033</v>
      </c>
      <c r="C221" s="2" t="e">
        <f t="shared" si="39"/>
        <v>#DIV/0!</v>
      </c>
      <c r="D221" s="2" t="e">
        <f t="shared" si="40"/>
        <v>#DIV/0!</v>
      </c>
      <c r="E221" s="34"/>
      <c r="F221" s="2"/>
      <c r="G221" s="2"/>
      <c r="H221" s="2"/>
      <c r="I221" s="2"/>
    </row>
    <row r="222" spans="1:9" x14ac:dyDescent="0.2">
      <c r="A222" s="2"/>
      <c r="B222" s="2">
        <f t="shared" si="41"/>
        <v>0.43600000000000033</v>
      </c>
      <c r="C222" s="2" t="e">
        <f t="shared" si="39"/>
        <v>#DIV/0!</v>
      </c>
      <c r="D222" s="2" t="e">
        <f t="shared" si="40"/>
        <v>#DIV/0!</v>
      </c>
      <c r="E222" s="34"/>
      <c r="F222" s="2"/>
      <c r="G222" s="2"/>
      <c r="H222" s="2"/>
      <c r="I222" s="2"/>
    </row>
    <row r="223" spans="1:9" x14ac:dyDescent="0.2">
      <c r="A223" s="2"/>
      <c r="B223" s="2">
        <f t="shared" si="41"/>
        <v>0.43800000000000033</v>
      </c>
      <c r="C223" s="2" t="e">
        <f t="shared" si="39"/>
        <v>#DIV/0!</v>
      </c>
      <c r="D223" s="2" t="e">
        <f t="shared" si="40"/>
        <v>#DIV/0!</v>
      </c>
      <c r="E223" s="34"/>
      <c r="F223" s="2"/>
      <c r="G223" s="2"/>
      <c r="H223" s="2"/>
      <c r="I223" s="2"/>
    </row>
    <row r="224" spans="1:9" x14ac:dyDescent="0.2">
      <c r="A224" s="2"/>
      <c r="B224" s="2">
        <f t="shared" si="41"/>
        <v>0.44000000000000034</v>
      </c>
      <c r="C224" s="2" t="e">
        <f t="shared" si="39"/>
        <v>#DIV/0!</v>
      </c>
      <c r="D224" s="2" t="e">
        <f t="shared" si="40"/>
        <v>#DIV/0!</v>
      </c>
      <c r="E224" s="34"/>
      <c r="F224" s="2"/>
      <c r="G224" s="2"/>
      <c r="H224" s="2"/>
      <c r="I224" s="2"/>
    </row>
    <row r="225" spans="1:9" x14ac:dyDescent="0.2">
      <c r="A225" s="2"/>
      <c r="B225" s="2">
        <f t="shared" si="41"/>
        <v>0.44200000000000034</v>
      </c>
      <c r="C225" s="2" t="e">
        <f t="shared" si="39"/>
        <v>#DIV/0!</v>
      </c>
      <c r="D225" s="2" t="e">
        <f t="shared" si="40"/>
        <v>#DIV/0!</v>
      </c>
      <c r="E225" s="34"/>
      <c r="F225" s="2"/>
      <c r="G225" s="2"/>
      <c r="H225" s="2"/>
      <c r="I225" s="2"/>
    </row>
    <row r="226" spans="1:9" x14ac:dyDescent="0.2">
      <c r="A226" s="2"/>
      <c r="B226" s="2">
        <f t="shared" si="41"/>
        <v>0.44400000000000034</v>
      </c>
      <c r="C226" s="2" t="e">
        <f t="shared" si="39"/>
        <v>#DIV/0!</v>
      </c>
      <c r="D226" s="2" t="e">
        <f t="shared" si="40"/>
        <v>#DIV/0!</v>
      </c>
      <c r="E226" s="34"/>
      <c r="F226" s="2"/>
      <c r="G226" s="2"/>
      <c r="H226" s="2"/>
      <c r="I226" s="2"/>
    </row>
    <row r="227" spans="1:9" x14ac:dyDescent="0.2">
      <c r="A227" s="2"/>
      <c r="B227" s="2">
        <f t="shared" si="41"/>
        <v>0.44600000000000034</v>
      </c>
      <c r="C227" s="2" t="e">
        <f t="shared" si="39"/>
        <v>#DIV/0!</v>
      </c>
      <c r="D227" s="2" t="e">
        <f t="shared" si="40"/>
        <v>#DIV/0!</v>
      </c>
      <c r="E227" s="34"/>
      <c r="F227" s="2"/>
      <c r="G227" s="2"/>
      <c r="H227" s="2"/>
      <c r="I227" s="2"/>
    </row>
    <row r="228" spans="1:9" x14ac:dyDescent="0.2">
      <c r="A228" s="2"/>
      <c r="B228" s="2">
        <f t="shared" si="41"/>
        <v>0.44800000000000034</v>
      </c>
      <c r="C228" s="2" t="e">
        <f t="shared" si="39"/>
        <v>#DIV/0!</v>
      </c>
      <c r="D228" s="2" t="e">
        <f t="shared" si="40"/>
        <v>#DIV/0!</v>
      </c>
      <c r="E228" s="34"/>
      <c r="F228" s="2"/>
      <c r="G228" s="2"/>
      <c r="H228" s="2"/>
      <c r="I228" s="2"/>
    </row>
    <row r="229" spans="1:9" x14ac:dyDescent="0.2">
      <c r="A229" s="2"/>
      <c r="B229" s="2">
        <f t="shared" si="41"/>
        <v>0.45000000000000034</v>
      </c>
      <c r="C229" s="2" t="e">
        <f t="shared" si="39"/>
        <v>#DIV/0!</v>
      </c>
      <c r="D229" s="2" t="e">
        <f t="shared" si="40"/>
        <v>#DIV/0!</v>
      </c>
      <c r="E229" s="34"/>
      <c r="F229" s="2"/>
      <c r="G229" s="2"/>
      <c r="H229" s="2"/>
      <c r="I229" s="2"/>
    </row>
    <row r="230" spans="1:9" x14ac:dyDescent="0.2">
      <c r="A230" s="2"/>
      <c r="B230" s="2">
        <f t="shared" si="41"/>
        <v>0.45200000000000035</v>
      </c>
      <c r="C230" s="2" t="e">
        <f t="shared" ref="C230:C245" si="42">((1/$C$2)*($E$2^0.5)*((($F$2/($D$2*B230))*B230)/($F$2/(($D$2*B230))+2*B230))^(2/3))*B230*($F$2/($D$2*B230))-$F$2</f>
        <v>#DIV/0!</v>
      </c>
      <c r="D230" s="2" t="e">
        <f t="shared" ref="D230:D245" si="43">ABS(C230)</f>
        <v>#DIV/0!</v>
      </c>
      <c r="E230" s="34"/>
      <c r="F230" s="2"/>
      <c r="G230" s="2"/>
      <c r="H230" s="2"/>
      <c r="I230" s="2"/>
    </row>
    <row r="231" spans="1:9" x14ac:dyDescent="0.2">
      <c r="A231" s="2"/>
      <c r="B231" s="2">
        <f t="shared" ref="B231:B246" si="44">B230+0.002</f>
        <v>0.45400000000000035</v>
      </c>
      <c r="C231" s="2" t="e">
        <f t="shared" si="42"/>
        <v>#DIV/0!</v>
      </c>
      <c r="D231" s="2" t="e">
        <f t="shared" si="43"/>
        <v>#DIV/0!</v>
      </c>
      <c r="E231" s="34"/>
      <c r="F231" s="2"/>
      <c r="G231" s="2"/>
      <c r="H231" s="2"/>
      <c r="I231" s="2"/>
    </row>
    <row r="232" spans="1:9" x14ac:dyDescent="0.2">
      <c r="A232" s="2"/>
      <c r="B232" s="2">
        <f t="shared" si="44"/>
        <v>0.45600000000000035</v>
      </c>
      <c r="C232" s="2" t="e">
        <f t="shared" si="42"/>
        <v>#DIV/0!</v>
      </c>
      <c r="D232" s="2" t="e">
        <f t="shared" si="43"/>
        <v>#DIV/0!</v>
      </c>
      <c r="E232" s="34"/>
      <c r="F232" s="2"/>
      <c r="G232" s="2"/>
      <c r="H232" s="2"/>
      <c r="I232" s="2"/>
    </row>
    <row r="233" spans="1:9" x14ac:dyDescent="0.2">
      <c r="A233" s="2"/>
      <c r="B233" s="2">
        <f t="shared" si="44"/>
        <v>0.45800000000000035</v>
      </c>
      <c r="C233" s="2" t="e">
        <f t="shared" si="42"/>
        <v>#DIV/0!</v>
      </c>
      <c r="D233" s="2" t="e">
        <f t="shared" si="43"/>
        <v>#DIV/0!</v>
      </c>
      <c r="E233" s="34"/>
      <c r="F233" s="2"/>
      <c r="G233" s="2"/>
      <c r="H233" s="2"/>
      <c r="I233" s="2"/>
    </row>
    <row r="234" spans="1:9" x14ac:dyDescent="0.2">
      <c r="A234" s="2"/>
      <c r="B234" s="2">
        <f t="shared" si="44"/>
        <v>0.46000000000000035</v>
      </c>
      <c r="C234" s="2" t="e">
        <f t="shared" si="42"/>
        <v>#DIV/0!</v>
      </c>
      <c r="D234" s="2" t="e">
        <f t="shared" si="43"/>
        <v>#DIV/0!</v>
      </c>
      <c r="E234" s="34"/>
      <c r="F234" s="2"/>
      <c r="G234" s="2"/>
      <c r="H234" s="2"/>
      <c r="I234" s="2"/>
    </row>
    <row r="235" spans="1:9" x14ac:dyDescent="0.2">
      <c r="A235" s="2"/>
      <c r="B235" s="2">
        <f t="shared" si="44"/>
        <v>0.46200000000000035</v>
      </c>
      <c r="C235" s="2" t="e">
        <f t="shared" si="42"/>
        <v>#DIV/0!</v>
      </c>
      <c r="D235" s="2" t="e">
        <f t="shared" si="43"/>
        <v>#DIV/0!</v>
      </c>
      <c r="E235" s="34"/>
      <c r="F235" s="2"/>
      <c r="G235" s="2"/>
      <c r="H235" s="2"/>
      <c r="I235" s="2"/>
    </row>
    <row r="236" spans="1:9" x14ac:dyDescent="0.2">
      <c r="A236" s="2"/>
      <c r="B236" s="2">
        <f t="shared" si="44"/>
        <v>0.46400000000000036</v>
      </c>
      <c r="C236" s="2" t="e">
        <f t="shared" si="42"/>
        <v>#DIV/0!</v>
      </c>
      <c r="D236" s="2" t="e">
        <f t="shared" si="43"/>
        <v>#DIV/0!</v>
      </c>
      <c r="E236" s="34"/>
      <c r="F236" s="2"/>
      <c r="G236" s="2"/>
      <c r="H236" s="2"/>
      <c r="I236" s="2"/>
    </row>
    <row r="237" spans="1:9" x14ac:dyDescent="0.2">
      <c r="A237" s="2"/>
      <c r="B237" s="2">
        <f t="shared" si="44"/>
        <v>0.46600000000000036</v>
      </c>
      <c r="C237" s="2" t="e">
        <f t="shared" si="42"/>
        <v>#DIV/0!</v>
      </c>
      <c r="D237" s="2" t="e">
        <f t="shared" si="43"/>
        <v>#DIV/0!</v>
      </c>
      <c r="E237" s="34"/>
      <c r="F237" s="2"/>
      <c r="G237" s="2"/>
      <c r="H237" s="2"/>
      <c r="I237" s="2"/>
    </row>
    <row r="238" spans="1:9" x14ac:dyDescent="0.2">
      <c r="A238" s="2"/>
      <c r="B238" s="2">
        <f t="shared" si="44"/>
        <v>0.46800000000000036</v>
      </c>
      <c r="C238" s="2" t="e">
        <f t="shared" si="42"/>
        <v>#DIV/0!</v>
      </c>
      <c r="D238" s="2" t="e">
        <f t="shared" si="43"/>
        <v>#DIV/0!</v>
      </c>
      <c r="E238" s="34"/>
      <c r="F238" s="2"/>
      <c r="G238" s="2"/>
      <c r="H238" s="2"/>
      <c r="I238" s="2"/>
    </row>
    <row r="239" spans="1:9" x14ac:dyDescent="0.2">
      <c r="A239" s="2"/>
      <c r="B239" s="2">
        <f t="shared" si="44"/>
        <v>0.47000000000000036</v>
      </c>
      <c r="C239" s="2" t="e">
        <f t="shared" si="42"/>
        <v>#DIV/0!</v>
      </c>
      <c r="D239" s="2" t="e">
        <f t="shared" si="43"/>
        <v>#DIV/0!</v>
      </c>
      <c r="E239" s="34"/>
      <c r="F239" s="2"/>
      <c r="G239" s="2"/>
      <c r="H239" s="2"/>
      <c r="I239" s="2"/>
    </row>
    <row r="240" spans="1:9" x14ac:dyDescent="0.2">
      <c r="A240" s="2"/>
      <c r="B240" s="2">
        <f t="shared" si="44"/>
        <v>0.47200000000000036</v>
      </c>
      <c r="C240" s="2" t="e">
        <f t="shared" si="42"/>
        <v>#DIV/0!</v>
      </c>
      <c r="D240" s="2" t="e">
        <f t="shared" si="43"/>
        <v>#DIV/0!</v>
      </c>
      <c r="E240" s="34"/>
      <c r="F240" s="2"/>
      <c r="G240" s="2"/>
      <c r="H240" s="2"/>
      <c r="I240" s="2"/>
    </row>
    <row r="241" spans="1:9" x14ac:dyDescent="0.2">
      <c r="A241" s="2"/>
      <c r="B241" s="2">
        <f t="shared" si="44"/>
        <v>0.47400000000000037</v>
      </c>
      <c r="C241" s="2" t="e">
        <f t="shared" si="42"/>
        <v>#DIV/0!</v>
      </c>
      <c r="D241" s="2" t="e">
        <f t="shared" si="43"/>
        <v>#DIV/0!</v>
      </c>
      <c r="E241" s="34"/>
      <c r="F241" s="2"/>
      <c r="G241" s="2"/>
      <c r="H241" s="2"/>
      <c r="I241" s="2"/>
    </row>
    <row r="242" spans="1:9" x14ac:dyDescent="0.2">
      <c r="A242" s="2"/>
      <c r="B242" s="2">
        <f t="shared" si="44"/>
        <v>0.47600000000000037</v>
      </c>
      <c r="C242" s="2" t="e">
        <f t="shared" si="42"/>
        <v>#DIV/0!</v>
      </c>
      <c r="D242" s="2" t="e">
        <f t="shared" si="43"/>
        <v>#DIV/0!</v>
      </c>
      <c r="E242" s="34"/>
      <c r="F242" s="2"/>
      <c r="G242" s="2"/>
      <c r="H242" s="2"/>
      <c r="I242" s="2"/>
    </row>
    <row r="243" spans="1:9" x14ac:dyDescent="0.2">
      <c r="A243" s="2"/>
      <c r="B243" s="2">
        <f t="shared" si="44"/>
        <v>0.47800000000000037</v>
      </c>
      <c r="C243" s="2" t="e">
        <f t="shared" si="42"/>
        <v>#DIV/0!</v>
      </c>
      <c r="D243" s="2" t="e">
        <f t="shared" si="43"/>
        <v>#DIV/0!</v>
      </c>
      <c r="E243" s="34"/>
      <c r="F243" s="2"/>
      <c r="G243" s="2"/>
      <c r="H243" s="2"/>
      <c r="I243" s="2"/>
    </row>
    <row r="244" spans="1:9" x14ac:dyDescent="0.2">
      <c r="A244" s="2"/>
      <c r="B244" s="2">
        <f t="shared" si="44"/>
        <v>0.48000000000000037</v>
      </c>
      <c r="C244" s="2" t="e">
        <f t="shared" si="42"/>
        <v>#DIV/0!</v>
      </c>
      <c r="D244" s="2" t="e">
        <f t="shared" si="43"/>
        <v>#DIV/0!</v>
      </c>
      <c r="E244" s="34"/>
      <c r="F244" s="2"/>
      <c r="G244" s="2"/>
      <c r="H244" s="2"/>
      <c r="I244" s="2"/>
    </row>
    <row r="245" spans="1:9" x14ac:dyDescent="0.2">
      <c r="A245" s="2"/>
      <c r="B245" s="2">
        <f t="shared" si="44"/>
        <v>0.48200000000000037</v>
      </c>
      <c r="C245" s="2" t="e">
        <f t="shared" si="42"/>
        <v>#DIV/0!</v>
      </c>
      <c r="D245" s="2" t="e">
        <f t="shared" si="43"/>
        <v>#DIV/0!</v>
      </c>
      <c r="E245" s="34"/>
      <c r="F245" s="2"/>
      <c r="G245" s="2"/>
      <c r="H245" s="2"/>
      <c r="I245" s="2"/>
    </row>
    <row r="246" spans="1:9" x14ac:dyDescent="0.2">
      <c r="A246" s="2"/>
      <c r="B246" s="2">
        <f t="shared" si="44"/>
        <v>0.48400000000000037</v>
      </c>
      <c r="C246" s="2" t="e">
        <f t="shared" ref="C246:C261" si="45">((1/$C$2)*($E$2^0.5)*((($F$2/($D$2*B246))*B246)/($F$2/(($D$2*B246))+2*B246))^(2/3))*B246*($F$2/($D$2*B246))-$F$2</f>
        <v>#DIV/0!</v>
      </c>
      <c r="D246" s="2" t="e">
        <f t="shared" ref="D246:D261" si="46">ABS(C246)</f>
        <v>#DIV/0!</v>
      </c>
      <c r="E246" s="34"/>
      <c r="F246" s="2"/>
      <c r="G246" s="2"/>
      <c r="H246" s="2"/>
      <c r="I246" s="2"/>
    </row>
    <row r="247" spans="1:9" x14ac:dyDescent="0.2">
      <c r="A247" s="2"/>
      <c r="B247" s="2">
        <f t="shared" ref="B247:B262" si="47">B246+0.002</f>
        <v>0.48600000000000038</v>
      </c>
      <c r="C247" s="2" t="e">
        <f t="shared" si="45"/>
        <v>#DIV/0!</v>
      </c>
      <c r="D247" s="2" t="e">
        <f t="shared" si="46"/>
        <v>#DIV/0!</v>
      </c>
      <c r="E247" s="34"/>
      <c r="F247" s="2"/>
      <c r="G247" s="2"/>
      <c r="H247" s="2"/>
      <c r="I247" s="2"/>
    </row>
    <row r="248" spans="1:9" x14ac:dyDescent="0.2">
      <c r="A248" s="2"/>
      <c r="B248" s="2">
        <f t="shared" si="47"/>
        <v>0.48800000000000038</v>
      </c>
      <c r="C248" s="2" t="e">
        <f t="shared" si="45"/>
        <v>#DIV/0!</v>
      </c>
      <c r="D248" s="2" t="e">
        <f t="shared" si="46"/>
        <v>#DIV/0!</v>
      </c>
      <c r="E248" s="34"/>
      <c r="F248" s="2"/>
      <c r="G248" s="2"/>
      <c r="H248" s="2"/>
      <c r="I248" s="2"/>
    </row>
    <row r="249" spans="1:9" x14ac:dyDescent="0.2">
      <c r="A249" s="2"/>
      <c r="B249" s="2">
        <f t="shared" si="47"/>
        <v>0.49000000000000038</v>
      </c>
      <c r="C249" s="2" t="e">
        <f t="shared" si="45"/>
        <v>#DIV/0!</v>
      </c>
      <c r="D249" s="2" t="e">
        <f t="shared" si="46"/>
        <v>#DIV/0!</v>
      </c>
      <c r="E249" s="34"/>
      <c r="F249" s="2"/>
      <c r="G249" s="2"/>
      <c r="H249" s="2"/>
      <c r="I249" s="2"/>
    </row>
    <row r="250" spans="1:9" x14ac:dyDescent="0.2">
      <c r="A250" s="2"/>
      <c r="B250" s="2">
        <f t="shared" si="47"/>
        <v>0.49200000000000038</v>
      </c>
      <c r="C250" s="2" t="e">
        <f t="shared" si="45"/>
        <v>#DIV/0!</v>
      </c>
      <c r="D250" s="2" t="e">
        <f t="shared" si="46"/>
        <v>#DIV/0!</v>
      </c>
      <c r="E250" s="34"/>
      <c r="F250" s="2"/>
      <c r="G250" s="2"/>
      <c r="H250" s="2"/>
      <c r="I250" s="2"/>
    </row>
    <row r="251" spans="1:9" x14ac:dyDescent="0.2">
      <c r="A251" s="2"/>
      <c r="B251" s="2">
        <f t="shared" si="47"/>
        <v>0.49400000000000038</v>
      </c>
      <c r="C251" s="2" t="e">
        <f t="shared" si="45"/>
        <v>#DIV/0!</v>
      </c>
      <c r="D251" s="2" t="e">
        <f t="shared" si="46"/>
        <v>#DIV/0!</v>
      </c>
      <c r="E251" s="34"/>
      <c r="F251" s="2"/>
      <c r="G251" s="2"/>
      <c r="H251" s="2"/>
      <c r="I251" s="2"/>
    </row>
    <row r="252" spans="1:9" x14ac:dyDescent="0.2">
      <c r="A252" s="2"/>
      <c r="B252" s="2">
        <f t="shared" si="47"/>
        <v>0.49600000000000039</v>
      </c>
      <c r="C252" s="2" t="e">
        <f t="shared" si="45"/>
        <v>#DIV/0!</v>
      </c>
      <c r="D252" s="2" t="e">
        <f t="shared" si="46"/>
        <v>#DIV/0!</v>
      </c>
      <c r="E252" s="34"/>
      <c r="F252" s="2"/>
      <c r="G252" s="2"/>
      <c r="H252" s="2"/>
      <c r="I252" s="2"/>
    </row>
    <row r="253" spans="1:9" x14ac:dyDescent="0.2">
      <c r="A253" s="2"/>
      <c r="B253" s="2">
        <f t="shared" si="47"/>
        <v>0.49800000000000039</v>
      </c>
      <c r="C253" s="2" t="e">
        <f t="shared" si="45"/>
        <v>#DIV/0!</v>
      </c>
      <c r="D253" s="2" t="e">
        <f t="shared" si="46"/>
        <v>#DIV/0!</v>
      </c>
      <c r="E253" s="34"/>
      <c r="F253" s="2"/>
      <c r="G253" s="2"/>
      <c r="H253" s="2"/>
      <c r="I253" s="2"/>
    </row>
    <row r="254" spans="1:9" x14ac:dyDescent="0.2">
      <c r="A254" s="2"/>
      <c r="B254" s="2">
        <f t="shared" si="47"/>
        <v>0.50000000000000033</v>
      </c>
      <c r="C254" s="2" t="e">
        <f t="shared" si="45"/>
        <v>#DIV/0!</v>
      </c>
      <c r="D254" s="2" t="e">
        <f t="shared" si="46"/>
        <v>#DIV/0!</v>
      </c>
      <c r="E254" s="34"/>
      <c r="F254" s="2"/>
      <c r="G254" s="2"/>
      <c r="H254" s="2"/>
      <c r="I254" s="2"/>
    </row>
    <row r="255" spans="1:9" x14ac:dyDescent="0.2">
      <c r="A255" s="2"/>
      <c r="B255" s="2">
        <f t="shared" si="47"/>
        <v>0.50200000000000033</v>
      </c>
      <c r="C255" s="2" t="e">
        <f t="shared" si="45"/>
        <v>#DIV/0!</v>
      </c>
      <c r="D255" s="2" t="e">
        <f t="shared" si="46"/>
        <v>#DIV/0!</v>
      </c>
      <c r="E255" s="34"/>
      <c r="F255" s="2"/>
      <c r="G255" s="2"/>
      <c r="H255" s="2"/>
      <c r="I255" s="2"/>
    </row>
    <row r="256" spans="1:9" x14ac:dyDescent="0.2">
      <c r="A256" s="2"/>
      <c r="B256" s="2">
        <f t="shared" si="47"/>
        <v>0.50400000000000034</v>
      </c>
      <c r="C256" s="2" t="e">
        <f t="shared" si="45"/>
        <v>#DIV/0!</v>
      </c>
      <c r="D256" s="2" t="e">
        <f t="shared" si="46"/>
        <v>#DIV/0!</v>
      </c>
      <c r="E256" s="34"/>
      <c r="F256" s="2"/>
      <c r="G256" s="2"/>
      <c r="H256" s="2"/>
      <c r="I256" s="2"/>
    </row>
    <row r="257" spans="1:9" x14ac:dyDescent="0.2">
      <c r="A257" s="2"/>
      <c r="B257" s="2">
        <f t="shared" si="47"/>
        <v>0.50600000000000034</v>
      </c>
      <c r="C257" s="2" t="e">
        <f t="shared" si="45"/>
        <v>#DIV/0!</v>
      </c>
      <c r="D257" s="2" t="e">
        <f t="shared" si="46"/>
        <v>#DIV/0!</v>
      </c>
      <c r="E257" s="34"/>
      <c r="F257" s="2"/>
      <c r="G257" s="2"/>
      <c r="H257" s="2"/>
      <c r="I257" s="2"/>
    </row>
    <row r="258" spans="1:9" x14ac:dyDescent="0.2">
      <c r="A258" s="2"/>
      <c r="B258" s="2">
        <f t="shared" si="47"/>
        <v>0.50800000000000034</v>
      </c>
      <c r="C258" s="2" t="e">
        <f t="shared" si="45"/>
        <v>#DIV/0!</v>
      </c>
      <c r="D258" s="2" t="e">
        <f t="shared" si="46"/>
        <v>#DIV/0!</v>
      </c>
      <c r="E258" s="34"/>
      <c r="F258" s="2"/>
      <c r="G258" s="2"/>
      <c r="H258" s="2"/>
      <c r="I258" s="2"/>
    </row>
    <row r="259" spans="1:9" x14ac:dyDescent="0.2">
      <c r="A259" s="2"/>
      <c r="B259" s="2">
        <f t="shared" si="47"/>
        <v>0.51000000000000034</v>
      </c>
      <c r="C259" s="2" t="e">
        <f t="shared" si="45"/>
        <v>#DIV/0!</v>
      </c>
      <c r="D259" s="2" t="e">
        <f t="shared" si="46"/>
        <v>#DIV/0!</v>
      </c>
      <c r="E259" s="34"/>
      <c r="F259" s="2"/>
      <c r="G259" s="2"/>
      <c r="H259" s="2"/>
      <c r="I259" s="2"/>
    </row>
    <row r="260" spans="1:9" x14ac:dyDescent="0.2">
      <c r="A260" s="2"/>
      <c r="B260" s="2">
        <f t="shared" si="47"/>
        <v>0.51200000000000034</v>
      </c>
      <c r="C260" s="2" t="e">
        <f t="shared" si="45"/>
        <v>#DIV/0!</v>
      </c>
      <c r="D260" s="2" t="e">
        <f t="shared" si="46"/>
        <v>#DIV/0!</v>
      </c>
      <c r="E260" s="34"/>
      <c r="F260" s="2"/>
      <c r="G260" s="2"/>
      <c r="H260" s="2"/>
      <c r="I260" s="2"/>
    </row>
    <row r="261" spans="1:9" x14ac:dyDescent="0.2">
      <c r="A261" s="2"/>
      <c r="B261" s="2">
        <f t="shared" si="47"/>
        <v>0.51400000000000035</v>
      </c>
      <c r="C261" s="2" t="e">
        <f t="shared" si="45"/>
        <v>#DIV/0!</v>
      </c>
      <c r="D261" s="2" t="e">
        <f t="shared" si="46"/>
        <v>#DIV/0!</v>
      </c>
      <c r="E261" s="34"/>
      <c r="F261" s="2"/>
      <c r="G261" s="2"/>
      <c r="H261" s="2"/>
      <c r="I261" s="2"/>
    </row>
    <row r="262" spans="1:9" x14ac:dyDescent="0.2">
      <c r="A262" s="2"/>
      <c r="B262" s="2">
        <f t="shared" si="47"/>
        <v>0.51600000000000035</v>
      </c>
      <c r="C262" s="2" t="e">
        <f t="shared" ref="C262:C277" si="48">((1/$C$2)*($E$2^0.5)*((($F$2/($D$2*B262))*B262)/($F$2/(($D$2*B262))+2*B262))^(2/3))*B262*($F$2/($D$2*B262))-$F$2</f>
        <v>#DIV/0!</v>
      </c>
      <c r="D262" s="2" t="e">
        <f t="shared" ref="D262:D277" si="49">ABS(C262)</f>
        <v>#DIV/0!</v>
      </c>
      <c r="E262" s="34"/>
      <c r="F262" s="2"/>
      <c r="G262" s="2"/>
      <c r="H262" s="2"/>
      <c r="I262" s="2"/>
    </row>
    <row r="263" spans="1:9" x14ac:dyDescent="0.2">
      <c r="A263" s="2"/>
      <c r="B263" s="2">
        <f t="shared" ref="B263:B278" si="50">B262+0.002</f>
        <v>0.51800000000000035</v>
      </c>
      <c r="C263" s="2" t="e">
        <f t="shared" si="48"/>
        <v>#DIV/0!</v>
      </c>
      <c r="D263" s="2" t="e">
        <f t="shared" si="49"/>
        <v>#DIV/0!</v>
      </c>
      <c r="E263" s="34"/>
      <c r="F263" s="2"/>
      <c r="G263" s="2"/>
      <c r="H263" s="2"/>
      <c r="I263" s="2"/>
    </row>
    <row r="264" spans="1:9" x14ac:dyDescent="0.2">
      <c r="A264" s="2"/>
      <c r="B264" s="2">
        <f t="shared" si="50"/>
        <v>0.52000000000000035</v>
      </c>
      <c r="C264" s="2" t="e">
        <f t="shared" si="48"/>
        <v>#DIV/0!</v>
      </c>
      <c r="D264" s="2" t="e">
        <f t="shared" si="49"/>
        <v>#DIV/0!</v>
      </c>
      <c r="E264" s="34"/>
      <c r="F264" s="2"/>
      <c r="G264" s="2"/>
      <c r="H264" s="2"/>
      <c r="I264" s="2"/>
    </row>
    <row r="265" spans="1:9" x14ac:dyDescent="0.2">
      <c r="A265" s="2"/>
      <c r="B265" s="2">
        <f t="shared" si="50"/>
        <v>0.52200000000000035</v>
      </c>
      <c r="C265" s="2" t="e">
        <f t="shared" si="48"/>
        <v>#DIV/0!</v>
      </c>
      <c r="D265" s="2" t="e">
        <f t="shared" si="49"/>
        <v>#DIV/0!</v>
      </c>
      <c r="E265" s="34"/>
      <c r="F265" s="2"/>
      <c r="G265" s="2"/>
      <c r="H265" s="2"/>
      <c r="I265" s="2"/>
    </row>
    <row r="266" spans="1:9" x14ac:dyDescent="0.2">
      <c r="A266" s="2"/>
      <c r="B266" s="2">
        <f t="shared" si="50"/>
        <v>0.52400000000000035</v>
      </c>
      <c r="C266" s="2" t="e">
        <f t="shared" si="48"/>
        <v>#DIV/0!</v>
      </c>
      <c r="D266" s="2" t="e">
        <f t="shared" si="49"/>
        <v>#DIV/0!</v>
      </c>
      <c r="E266" s="34"/>
      <c r="F266" s="2"/>
      <c r="G266" s="2"/>
      <c r="H266" s="2"/>
      <c r="I266" s="2"/>
    </row>
    <row r="267" spans="1:9" x14ac:dyDescent="0.2">
      <c r="A267" s="2"/>
      <c r="B267" s="2">
        <f t="shared" si="50"/>
        <v>0.52600000000000036</v>
      </c>
      <c r="C267" s="2" t="e">
        <f t="shared" si="48"/>
        <v>#DIV/0!</v>
      </c>
      <c r="D267" s="2" t="e">
        <f t="shared" si="49"/>
        <v>#DIV/0!</v>
      </c>
      <c r="E267" s="34"/>
      <c r="F267" s="2"/>
      <c r="G267" s="2"/>
      <c r="H267" s="2"/>
      <c r="I267" s="2"/>
    </row>
    <row r="268" spans="1:9" x14ac:dyDescent="0.2">
      <c r="A268" s="2"/>
      <c r="B268" s="2">
        <f t="shared" si="50"/>
        <v>0.52800000000000036</v>
      </c>
      <c r="C268" s="2" t="e">
        <f t="shared" si="48"/>
        <v>#DIV/0!</v>
      </c>
      <c r="D268" s="2" t="e">
        <f t="shared" si="49"/>
        <v>#DIV/0!</v>
      </c>
      <c r="E268" s="34"/>
      <c r="F268" s="2"/>
      <c r="G268" s="2"/>
      <c r="H268" s="2"/>
      <c r="I268" s="2"/>
    </row>
    <row r="269" spans="1:9" x14ac:dyDescent="0.2">
      <c r="A269" s="2"/>
      <c r="B269" s="2">
        <f t="shared" si="50"/>
        <v>0.53000000000000036</v>
      </c>
      <c r="C269" s="2" t="e">
        <f t="shared" si="48"/>
        <v>#DIV/0!</v>
      </c>
      <c r="D269" s="2" t="e">
        <f t="shared" si="49"/>
        <v>#DIV/0!</v>
      </c>
      <c r="E269" s="34"/>
      <c r="F269" s="2"/>
      <c r="G269" s="2"/>
      <c r="H269" s="2"/>
      <c r="I269" s="2"/>
    </row>
    <row r="270" spans="1:9" x14ac:dyDescent="0.2">
      <c r="A270" s="2"/>
      <c r="B270" s="2">
        <f t="shared" si="50"/>
        <v>0.53200000000000036</v>
      </c>
      <c r="C270" s="2" t="e">
        <f t="shared" si="48"/>
        <v>#DIV/0!</v>
      </c>
      <c r="D270" s="2" t="e">
        <f t="shared" si="49"/>
        <v>#DIV/0!</v>
      </c>
      <c r="E270" s="34"/>
      <c r="F270" s="2"/>
      <c r="G270" s="2"/>
      <c r="H270" s="2"/>
      <c r="I270" s="2"/>
    </row>
    <row r="271" spans="1:9" x14ac:dyDescent="0.2">
      <c r="A271" s="2"/>
      <c r="B271" s="2">
        <f t="shared" si="50"/>
        <v>0.53400000000000036</v>
      </c>
      <c r="C271" s="2" t="e">
        <f t="shared" si="48"/>
        <v>#DIV/0!</v>
      </c>
      <c r="D271" s="2" t="e">
        <f t="shared" si="49"/>
        <v>#DIV/0!</v>
      </c>
      <c r="E271" s="34"/>
      <c r="F271" s="2"/>
      <c r="G271" s="2"/>
      <c r="H271" s="2"/>
      <c r="I271" s="2"/>
    </row>
    <row r="272" spans="1:9" x14ac:dyDescent="0.2">
      <c r="A272" s="2"/>
      <c r="B272" s="2">
        <f t="shared" si="50"/>
        <v>0.53600000000000037</v>
      </c>
      <c r="C272" s="2" t="e">
        <f t="shared" si="48"/>
        <v>#DIV/0!</v>
      </c>
      <c r="D272" s="2" t="e">
        <f t="shared" si="49"/>
        <v>#DIV/0!</v>
      </c>
      <c r="E272" s="34"/>
      <c r="F272" s="2"/>
      <c r="G272" s="2"/>
      <c r="H272" s="2"/>
      <c r="I272" s="2"/>
    </row>
    <row r="273" spans="1:9" x14ac:dyDescent="0.2">
      <c r="A273" s="2"/>
      <c r="B273" s="2">
        <f t="shared" si="50"/>
        <v>0.53800000000000037</v>
      </c>
      <c r="C273" s="2" t="e">
        <f t="shared" si="48"/>
        <v>#DIV/0!</v>
      </c>
      <c r="D273" s="2" t="e">
        <f t="shared" si="49"/>
        <v>#DIV/0!</v>
      </c>
      <c r="E273" s="34"/>
      <c r="F273" s="2"/>
      <c r="G273" s="2"/>
      <c r="H273" s="2"/>
      <c r="I273" s="2"/>
    </row>
    <row r="274" spans="1:9" x14ac:dyDescent="0.2">
      <c r="A274" s="2"/>
      <c r="B274" s="2">
        <f t="shared" si="50"/>
        <v>0.54000000000000037</v>
      </c>
      <c r="C274" s="2" t="e">
        <f t="shared" si="48"/>
        <v>#DIV/0!</v>
      </c>
      <c r="D274" s="2" t="e">
        <f t="shared" si="49"/>
        <v>#DIV/0!</v>
      </c>
      <c r="E274" s="34"/>
      <c r="F274" s="2"/>
      <c r="G274" s="2"/>
      <c r="H274" s="2"/>
      <c r="I274" s="2"/>
    </row>
    <row r="275" spans="1:9" x14ac:dyDescent="0.2">
      <c r="A275" s="2"/>
      <c r="B275" s="2">
        <f t="shared" si="50"/>
        <v>0.54200000000000037</v>
      </c>
      <c r="C275" s="2" t="e">
        <f t="shared" si="48"/>
        <v>#DIV/0!</v>
      </c>
      <c r="D275" s="2" t="e">
        <f t="shared" si="49"/>
        <v>#DIV/0!</v>
      </c>
      <c r="E275" s="34"/>
      <c r="F275" s="2"/>
      <c r="G275" s="2"/>
      <c r="H275" s="2"/>
      <c r="I275" s="2"/>
    </row>
    <row r="276" spans="1:9" x14ac:dyDescent="0.2">
      <c r="A276" s="2"/>
      <c r="B276" s="2">
        <f t="shared" si="50"/>
        <v>0.54400000000000037</v>
      </c>
      <c r="C276" s="2" t="e">
        <f t="shared" si="48"/>
        <v>#DIV/0!</v>
      </c>
      <c r="D276" s="2" t="e">
        <f t="shared" si="49"/>
        <v>#DIV/0!</v>
      </c>
      <c r="E276" s="34"/>
      <c r="F276" s="2"/>
      <c r="G276" s="2"/>
      <c r="H276" s="2"/>
      <c r="I276" s="2"/>
    </row>
    <row r="277" spans="1:9" x14ac:dyDescent="0.2">
      <c r="A277" s="2"/>
      <c r="B277" s="2">
        <f t="shared" si="50"/>
        <v>0.54600000000000037</v>
      </c>
      <c r="C277" s="2" t="e">
        <f t="shared" si="48"/>
        <v>#DIV/0!</v>
      </c>
      <c r="D277" s="2" t="e">
        <f t="shared" si="49"/>
        <v>#DIV/0!</v>
      </c>
      <c r="E277" s="34"/>
      <c r="F277" s="2"/>
      <c r="G277" s="2"/>
      <c r="H277" s="2"/>
      <c r="I277" s="2"/>
    </row>
    <row r="278" spans="1:9" x14ac:dyDescent="0.2">
      <c r="A278" s="2"/>
      <c r="B278" s="2">
        <f t="shared" si="50"/>
        <v>0.54800000000000038</v>
      </c>
      <c r="C278" s="2" t="e">
        <f t="shared" ref="C278:C293" si="51">((1/$C$2)*($E$2^0.5)*((($F$2/($D$2*B278))*B278)/($F$2/(($D$2*B278))+2*B278))^(2/3))*B278*($F$2/($D$2*B278))-$F$2</f>
        <v>#DIV/0!</v>
      </c>
      <c r="D278" s="2" t="e">
        <f t="shared" ref="D278:D293" si="52">ABS(C278)</f>
        <v>#DIV/0!</v>
      </c>
      <c r="E278" s="34"/>
      <c r="F278" s="2"/>
      <c r="G278" s="2"/>
      <c r="H278" s="2"/>
      <c r="I278" s="2"/>
    </row>
    <row r="279" spans="1:9" x14ac:dyDescent="0.2">
      <c r="A279" s="2"/>
      <c r="B279" s="2">
        <f t="shared" ref="B279:B294" si="53">B278+0.002</f>
        <v>0.55000000000000038</v>
      </c>
      <c r="C279" s="2" t="e">
        <f t="shared" si="51"/>
        <v>#DIV/0!</v>
      </c>
      <c r="D279" s="2" t="e">
        <f t="shared" si="52"/>
        <v>#DIV/0!</v>
      </c>
      <c r="E279" s="34"/>
      <c r="F279" s="2"/>
      <c r="G279" s="2"/>
      <c r="H279" s="2"/>
      <c r="I279" s="2"/>
    </row>
    <row r="280" spans="1:9" x14ac:dyDescent="0.2">
      <c r="A280" s="2"/>
      <c r="B280" s="2">
        <f t="shared" si="53"/>
        <v>0.55200000000000038</v>
      </c>
      <c r="C280" s="2" t="e">
        <f t="shared" si="51"/>
        <v>#DIV/0!</v>
      </c>
      <c r="D280" s="2" t="e">
        <f t="shared" si="52"/>
        <v>#DIV/0!</v>
      </c>
      <c r="E280" s="34"/>
      <c r="F280" s="2"/>
      <c r="G280" s="2"/>
      <c r="H280" s="2"/>
      <c r="I280" s="2"/>
    </row>
    <row r="281" spans="1:9" x14ac:dyDescent="0.2">
      <c r="A281" s="2"/>
      <c r="B281" s="2">
        <f t="shared" si="53"/>
        <v>0.55400000000000038</v>
      </c>
      <c r="C281" s="2" t="e">
        <f t="shared" si="51"/>
        <v>#DIV/0!</v>
      </c>
      <c r="D281" s="2" t="e">
        <f t="shared" si="52"/>
        <v>#DIV/0!</v>
      </c>
      <c r="E281" s="34"/>
      <c r="F281" s="2"/>
      <c r="G281" s="2"/>
      <c r="H281" s="2"/>
      <c r="I281" s="2"/>
    </row>
    <row r="282" spans="1:9" x14ac:dyDescent="0.2">
      <c r="A282" s="2"/>
      <c r="B282" s="2">
        <f t="shared" si="53"/>
        <v>0.55600000000000038</v>
      </c>
      <c r="C282" s="2" t="e">
        <f t="shared" si="51"/>
        <v>#DIV/0!</v>
      </c>
      <c r="D282" s="2" t="e">
        <f t="shared" si="52"/>
        <v>#DIV/0!</v>
      </c>
      <c r="E282" s="34"/>
      <c r="F282" s="2"/>
      <c r="G282" s="2"/>
      <c r="H282" s="2"/>
      <c r="I282" s="2"/>
    </row>
    <row r="283" spans="1:9" x14ac:dyDescent="0.2">
      <c r="A283" s="2"/>
      <c r="B283" s="2">
        <f t="shared" si="53"/>
        <v>0.55800000000000038</v>
      </c>
      <c r="C283" s="2" t="e">
        <f t="shared" si="51"/>
        <v>#DIV/0!</v>
      </c>
      <c r="D283" s="2" t="e">
        <f t="shared" si="52"/>
        <v>#DIV/0!</v>
      </c>
      <c r="E283" s="34"/>
      <c r="F283" s="2"/>
      <c r="G283" s="2"/>
      <c r="H283" s="2"/>
      <c r="I283" s="2"/>
    </row>
    <row r="284" spans="1:9" x14ac:dyDescent="0.2">
      <c r="A284" s="2"/>
      <c r="B284" s="2">
        <f t="shared" si="53"/>
        <v>0.56000000000000039</v>
      </c>
      <c r="C284" s="2" t="e">
        <f t="shared" si="51"/>
        <v>#DIV/0!</v>
      </c>
      <c r="D284" s="2" t="e">
        <f t="shared" si="52"/>
        <v>#DIV/0!</v>
      </c>
      <c r="E284" s="34"/>
      <c r="F284" s="2"/>
      <c r="G284" s="2"/>
      <c r="H284" s="2"/>
      <c r="I284" s="2"/>
    </row>
    <row r="285" spans="1:9" x14ac:dyDescent="0.2">
      <c r="A285" s="2"/>
      <c r="B285" s="2">
        <f t="shared" si="53"/>
        <v>0.56200000000000039</v>
      </c>
      <c r="C285" s="2" t="e">
        <f t="shared" si="51"/>
        <v>#DIV/0!</v>
      </c>
      <c r="D285" s="2" t="e">
        <f t="shared" si="52"/>
        <v>#DIV/0!</v>
      </c>
      <c r="E285" s="34"/>
      <c r="F285" s="2"/>
      <c r="G285" s="2"/>
      <c r="H285" s="2"/>
      <c r="I285" s="2"/>
    </row>
    <row r="286" spans="1:9" x14ac:dyDescent="0.2">
      <c r="A286" s="2"/>
      <c r="B286" s="2">
        <f t="shared" si="53"/>
        <v>0.56400000000000039</v>
      </c>
      <c r="C286" s="2" t="e">
        <f t="shared" si="51"/>
        <v>#DIV/0!</v>
      </c>
      <c r="D286" s="2" t="e">
        <f t="shared" si="52"/>
        <v>#DIV/0!</v>
      </c>
      <c r="E286" s="34"/>
      <c r="F286" s="2"/>
      <c r="G286" s="2"/>
      <c r="H286" s="2"/>
      <c r="I286" s="2"/>
    </row>
    <row r="287" spans="1:9" x14ac:dyDescent="0.2">
      <c r="A287" s="2"/>
      <c r="B287" s="2">
        <f t="shared" si="53"/>
        <v>0.56600000000000039</v>
      </c>
      <c r="C287" s="2" t="e">
        <f t="shared" si="51"/>
        <v>#DIV/0!</v>
      </c>
      <c r="D287" s="2" t="e">
        <f t="shared" si="52"/>
        <v>#DIV/0!</v>
      </c>
      <c r="E287" s="34"/>
      <c r="F287" s="2"/>
      <c r="G287" s="2"/>
      <c r="H287" s="2"/>
      <c r="I287" s="2"/>
    </row>
    <row r="288" spans="1:9" x14ac:dyDescent="0.2">
      <c r="A288" s="2"/>
      <c r="B288" s="2">
        <f t="shared" si="53"/>
        <v>0.56800000000000039</v>
      </c>
      <c r="C288" s="2" t="e">
        <f t="shared" si="51"/>
        <v>#DIV/0!</v>
      </c>
      <c r="D288" s="2" t="e">
        <f t="shared" si="52"/>
        <v>#DIV/0!</v>
      </c>
      <c r="E288" s="34"/>
      <c r="F288" s="2"/>
      <c r="G288" s="2"/>
      <c r="H288" s="2"/>
      <c r="I288" s="2"/>
    </row>
    <row r="289" spans="1:9" x14ac:dyDescent="0.2">
      <c r="A289" s="2"/>
      <c r="B289" s="2">
        <f t="shared" si="53"/>
        <v>0.5700000000000004</v>
      </c>
      <c r="C289" s="2" t="e">
        <f t="shared" si="51"/>
        <v>#DIV/0!</v>
      </c>
      <c r="D289" s="2" t="e">
        <f t="shared" si="52"/>
        <v>#DIV/0!</v>
      </c>
      <c r="E289" s="34"/>
      <c r="F289" s="2"/>
      <c r="G289" s="2"/>
      <c r="H289" s="2"/>
      <c r="I289" s="2"/>
    </row>
    <row r="290" spans="1:9" x14ac:dyDescent="0.2">
      <c r="A290" s="2"/>
      <c r="B290" s="2">
        <f t="shared" si="53"/>
        <v>0.5720000000000004</v>
      </c>
      <c r="C290" s="2" t="e">
        <f t="shared" si="51"/>
        <v>#DIV/0!</v>
      </c>
      <c r="D290" s="2" t="e">
        <f t="shared" si="52"/>
        <v>#DIV/0!</v>
      </c>
      <c r="E290" s="34"/>
      <c r="F290" s="2"/>
      <c r="G290" s="2"/>
      <c r="H290" s="2"/>
      <c r="I290" s="2"/>
    </row>
    <row r="291" spans="1:9" x14ac:dyDescent="0.2">
      <c r="A291" s="2"/>
      <c r="B291" s="2">
        <f t="shared" si="53"/>
        <v>0.5740000000000004</v>
      </c>
      <c r="C291" s="2" t="e">
        <f t="shared" si="51"/>
        <v>#DIV/0!</v>
      </c>
      <c r="D291" s="2" t="e">
        <f t="shared" si="52"/>
        <v>#DIV/0!</v>
      </c>
      <c r="E291" s="34"/>
      <c r="F291" s="2"/>
      <c r="G291" s="2"/>
      <c r="H291" s="2"/>
      <c r="I291" s="2"/>
    </row>
    <row r="292" spans="1:9" x14ac:dyDescent="0.2">
      <c r="A292" s="2"/>
      <c r="B292" s="2">
        <f t="shared" si="53"/>
        <v>0.5760000000000004</v>
      </c>
      <c r="C292" s="2" t="e">
        <f t="shared" si="51"/>
        <v>#DIV/0!</v>
      </c>
      <c r="D292" s="2" t="e">
        <f t="shared" si="52"/>
        <v>#DIV/0!</v>
      </c>
      <c r="E292" s="34"/>
      <c r="F292" s="2"/>
      <c r="G292" s="2"/>
      <c r="H292" s="2"/>
      <c r="I292" s="2"/>
    </row>
    <row r="293" spans="1:9" x14ac:dyDescent="0.2">
      <c r="A293" s="2"/>
      <c r="B293" s="2">
        <f t="shared" si="53"/>
        <v>0.5780000000000004</v>
      </c>
      <c r="C293" s="2" t="e">
        <f t="shared" si="51"/>
        <v>#DIV/0!</v>
      </c>
      <c r="D293" s="2" t="e">
        <f t="shared" si="52"/>
        <v>#DIV/0!</v>
      </c>
      <c r="E293" s="34"/>
      <c r="F293" s="2"/>
      <c r="G293" s="2"/>
      <c r="H293" s="2"/>
      <c r="I293" s="2"/>
    </row>
    <row r="294" spans="1:9" x14ac:dyDescent="0.2">
      <c r="A294" s="2"/>
      <c r="B294" s="2">
        <f t="shared" si="53"/>
        <v>0.5800000000000004</v>
      </c>
      <c r="C294" s="2" t="e">
        <f t="shared" ref="C294:C309" si="54">((1/$C$2)*($E$2^0.5)*((($F$2/($D$2*B294))*B294)/($F$2/(($D$2*B294))+2*B294))^(2/3))*B294*($F$2/($D$2*B294))-$F$2</f>
        <v>#DIV/0!</v>
      </c>
      <c r="D294" s="2" t="e">
        <f t="shared" ref="D294:D309" si="55">ABS(C294)</f>
        <v>#DIV/0!</v>
      </c>
      <c r="E294" s="34"/>
      <c r="F294" s="2"/>
      <c r="G294" s="2"/>
      <c r="H294" s="2"/>
      <c r="I294" s="2"/>
    </row>
    <row r="295" spans="1:9" x14ac:dyDescent="0.2">
      <c r="A295" s="2"/>
      <c r="B295" s="2">
        <f t="shared" ref="B295:B310" si="56">B294+0.002</f>
        <v>0.58200000000000041</v>
      </c>
      <c r="C295" s="2" t="e">
        <f t="shared" si="54"/>
        <v>#DIV/0!</v>
      </c>
      <c r="D295" s="2" t="e">
        <f t="shared" si="55"/>
        <v>#DIV/0!</v>
      </c>
      <c r="E295" s="34"/>
      <c r="F295" s="2"/>
      <c r="G295" s="2"/>
      <c r="H295" s="2"/>
      <c r="I295" s="2"/>
    </row>
    <row r="296" spans="1:9" x14ac:dyDescent="0.2">
      <c r="A296" s="2"/>
      <c r="B296" s="2">
        <f t="shared" si="56"/>
        <v>0.58400000000000041</v>
      </c>
      <c r="C296" s="2" t="e">
        <f t="shared" si="54"/>
        <v>#DIV/0!</v>
      </c>
      <c r="D296" s="2" t="e">
        <f t="shared" si="55"/>
        <v>#DIV/0!</v>
      </c>
      <c r="E296" s="34"/>
      <c r="F296" s="2"/>
      <c r="G296" s="2"/>
      <c r="H296" s="2"/>
      <c r="I296" s="2"/>
    </row>
    <row r="297" spans="1:9" x14ac:dyDescent="0.2">
      <c r="A297" s="2"/>
      <c r="B297" s="2">
        <f t="shared" si="56"/>
        <v>0.58600000000000041</v>
      </c>
      <c r="C297" s="2" t="e">
        <f t="shared" si="54"/>
        <v>#DIV/0!</v>
      </c>
      <c r="D297" s="2" t="e">
        <f t="shared" si="55"/>
        <v>#DIV/0!</v>
      </c>
      <c r="E297" s="34"/>
      <c r="F297" s="2"/>
      <c r="G297" s="2"/>
      <c r="H297" s="2"/>
      <c r="I297" s="2"/>
    </row>
    <row r="298" spans="1:9" x14ac:dyDescent="0.2">
      <c r="A298" s="2"/>
      <c r="B298" s="2">
        <f t="shared" si="56"/>
        <v>0.58800000000000041</v>
      </c>
      <c r="C298" s="2" t="e">
        <f t="shared" si="54"/>
        <v>#DIV/0!</v>
      </c>
      <c r="D298" s="2" t="e">
        <f t="shared" si="55"/>
        <v>#DIV/0!</v>
      </c>
      <c r="E298" s="34"/>
      <c r="F298" s="2"/>
      <c r="G298" s="2"/>
      <c r="H298" s="2"/>
      <c r="I298" s="2"/>
    </row>
    <row r="299" spans="1:9" x14ac:dyDescent="0.2">
      <c r="A299" s="2"/>
      <c r="B299" s="2">
        <f t="shared" si="56"/>
        <v>0.59000000000000041</v>
      </c>
      <c r="C299" s="2" t="e">
        <f t="shared" si="54"/>
        <v>#DIV/0!</v>
      </c>
      <c r="D299" s="2" t="e">
        <f t="shared" si="55"/>
        <v>#DIV/0!</v>
      </c>
      <c r="E299" s="34"/>
      <c r="F299" s="2"/>
      <c r="G299" s="2"/>
      <c r="H299" s="2"/>
      <c r="I299" s="2"/>
    </row>
    <row r="300" spans="1:9" x14ac:dyDescent="0.2">
      <c r="A300" s="2"/>
      <c r="B300" s="2">
        <f t="shared" si="56"/>
        <v>0.59200000000000041</v>
      </c>
      <c r="C300" s="2" t="e">
        <f t="shared" si="54"/>
        <v>#DIV/0!</v>
      </c>
      <c r="D300" s="2" t="e">
        <f t="shared" si="55"/>
        <v>#DIV/0!</v>
      </c>
      <c r="E300" s="34"/>
      <c r="F300" s="2"/>
      <c r="G300" s="2"/>
      <c r="H300" s="2"/>
      <c r="I300" s="2"/>
    </row>
    <row r="301" spans="1:9" x14ac:dyDescent="0.2">
      <c r="A301" s="2"/>
      <c r="B301" s="2">
        <f t="shared" si="56"/>
        <v>0.59400000000000042</v>
      </c>
      <c r="C301" s="2" t="e">
        <f t="shared" si="54"/>
        <v>#DIV/0!</v>
      </c>
      <c r="D301" s="2" t="e">
        <f t="shared" si="55"/>
        <v>#DIV/0!</v>
      </c>
      <c r="E301" s="34"/>
      <c r="F301" s="2"/>
      <c r="G301" s="2"/>
      <c r="H301" s="2"/>
      <c r="I301" s="2"/>
    </row>
    <row r="302" spans="1:9" x14ac:dyDescent="0.2">
      <c r="A302" s="2"/>
      <c r="B302" s="2">
        <f t="shared" si="56"/>
        <v>0.59600000000000042</v>
      </c>
      <c r="C302" s="2" t="e">
        <f t="shared" si="54"/>
        <v>#DIV/0!</v>
      </c>
      <c r="D302" s="2" t="e">
        <f t="shared" si="55"/>
        <v>#DIV/0!</v>
      </c>
      <c r="E302" s="34"/>
      <c r="F302" s="2"/>
      <c r="G302" s="2"/>
      <c r="H302" s="2"/>
      <c r="I302" s="2"/>
    </row>
    <row r="303" spans="1:9" x14ac:dyDescent="0.2">
      <c r="A303" s="2"/>
      <c r="B303" s="2">
        <f t="shared" si="56"/>
        <v>0.59800000000000042</v>
      </c>
      <c r="C303" s="2" t="e">
        <f t="shared" si="54"/>
        <v>#DIV/0!</v>
      </c>
      <c r="D303" s="2" t="e">
        <f t="shared" si="55"/>
        <v>#DIV/0!</v>
      </c>
      <c r="E303" s="34"/>
      <c r="F303" s="2"/>
      <c r="G303" s="2"/>
      <c r="H303" s="2"/>
      <c r="I303" s="2"/>
    </row>
    <row r="304" spans="1:9" x14ac:dyDescent="0.2">
      <c r="A304" s="2"/>
      <c r="B304" s="2">
        <f t="shared" si="56"/>
        <v>0.60000000000000042</v>
      </c>
      <c r="C304" s="2" t="e">
        <f t="shared" si="54"/>
        <v>#DIV/0!</v>
      </c>
      <c r="D304" s="2" t="e">
        <f t="shared" si="55"/>
        <v>#DIV/0!</v>
      </c>
      <c r="E304" s="34"/>
      <c r="F304" s="2"/>
      <c r="G304" s="2"/>
      <c r="H304" s="2"/>
      <c r="I304" s="2"/>
    </row>
    <row r="305" spans="1:9" x14ac:dyDescent="0.2">
      <c r="A305" s="2"/>
      <c r="B305" s="2">
        <f t="shared" si="56"/>
        <v>0.60200000000000042</v>
      </c>
      <c r="C305" s="2" t="e">
        <f t="shared" si="54"/>
        <v>#DIV/0!</v>
      </c>
      <c r="D305" s="2" t="e">
        <f t="shared" si="55"/>
        <v>#DIV/0!</v>
      </c>
      <c r="E305" s="34"/>
      <c r="F305" s="2"/>
      <c r="G305" s="2"/>
      <c r="H305" s="2"/>
      <c r="I305" s="2"/>
    </row>
    <row r="306" spans="1:9" x14ac:dyDescent="0.2">
      <c r="A306" s="2"/>
      <c r="B306" s="2">
        <f t="shared" si="56"/>
        <v>0.60400000000000043</v>
      </c>
      <c r="C306" s="2" t="e">
        <f t="shared" si="54"/>
        <v>#DIV/0!</v>
      </c>
      <c r="D306" s="2" t="e">
        <f t="shared" si="55"/>
        <v>#DIV/0!</v>
      </c>
      <c r="E306" s="34"/>
      <c r="F306" s="2"/>
      <c r="G306" s="2"/>
      <c r="H306" s="2"/>
      <c r="I306" s="2"/>
    </row>
    <row r="307" spans="1:9" x14ac:dyDescent="0.2">
      <c r="A307" s="2"/>
      <c r="B307" s="2">
        <f t="shared" si="56"/>
        <v>0.60600000000000043</v>
      </c>
      <c r="C307" s="2" t="e">
        <f t="shared" si="54"/>
        <v>#DIV/0!</v>
      </c>
      <c r="D307" s="2" t="e">
        <f t="shared" si="55"/>
        <v>#DIV/0!</v>
      </c>
      <c r="E307" s="34"/>
      <c r="F307" s="2"/>
      <c r="G307" s="2"/>
      <c r="H307" s="2"/>
      <c r="I307" s="2"/>
    </row>
    <row r="308" spans="1:9" x14ac:dyDescent="0.2">
      <c r="A308" s="2"/>
      <c r="B308" s="2">
        <f t="shared" si="56"/>
        <v>0.60800000000000043</v>
      </c>
      <c r="C308" s="2" t="e">
        <f t="shared" si="54"/>
        <v>#DIV/0!</v>
      </c>
      <c r="D308" s="2" t="e">
        <f t="shared" si="55"/>
        <v>#DIV/0!</v>
      </c>
      <c r="E308" s="34"/>
      <c r="F308" s="2"/>
      <c r="G308" s="2"/>
      <c r="H308" s="2"/>
      <c r="I308" s="2"/>
    </row>
    <row r="309" spans="1:9" x14ac:dyDescent="0.2">
      <c r="A309" s="2"/>
      <c r="B309" s="2">
        <f t="shared" si="56"/>
        <v>0.61000000000000043</v>
      </c>
      <c r="C309" s="2" t="e">
        <f t="shared" si="54"/>
        <v>#DIV/0!</v>
      </c>
      <c r="D309" s="2" t="e">
        <f t="shared" si="55"/>
        <v>#DIV/0!</v>
      </c>
      <c r="E309" s="34"/>
      <c r="F309" s="2"/>
      <c r="G309" s="2"/>
      <c r="H309" s="2"/>
      <c r="I309" s="2"/>
    </row>
    <row r="310" spans="1:9" x14ac:dyDescent="0.2">
      <c r="A310" s="2"/>
      <c r="B310" s="2">
        <f t="shared" si="56"/>
        <v>0.61200000000000043</v>
      </c>
      <c r="C310" s="2" t="e">
        <f t="shared" ref="C310:C325" si="57">((1/$C$2)*($E$2^0.5)*((($F$2/($D$2*B310))*B310)/($F$2/(($D$2*B310))+2*B310))^(2/3))*B310*($F$2/($D$2*B310))-$F$2</f>
        <v>#DIV/0!</v>
      </c>
      <c r="D310" s="2" t="e">
        <f t="shared" ref="D310:D325" si="58">ABS(C310)</f>
        <v>#DIV/0!</v>
      </c>
      <c r="E310" s="34"/>
      <c r="F310" s="2"/>
      <c r="G310" s="2"/>
      <c r="H310" s="2"/>
      <c r="I310" s="2"/>
    </row>
    <row r="311" spans="1:9" x14ac:dyDescent="0.2">
      <c r="A311" s="2"/>
      <c r="B311" s="2">
        <f t="shared" ref="B311:B326" si="59">B310+0.002</f>
        <v>0.61400000000000043</v>
      </c>
      <c r="C311" s="2" t="e">
        <f t="shared" si="57"/>
        <v>#DIV/0!</v>
      </c>
      <c r="D311" s="2" t="e">
        <f t="shared" si="58"/>
        <v>#DIV/0!</v>
      </c>
      <c r="E311" s="34"/>
      <c r="F311" s="2"/>
      <c r="G311" s="2"/>
      <c r="H311" s="2"/>
      <c r="I311" s="2"/>
    </row>
    <row r="312" spans="1:9" x14ac:dyDescent="0.2">
      <c r="A312" s="2"/>
      <c r="B312" s="2">
        <f t="shared" si="59"/>
        <v>0.61600000000000044</v>
      </c>
      <c r="C312" s="2" t="e">
        <f t="shared" si="57"/>
        <v>#DIV/0!</v>
      </c>
      <c r="D312" s="2" t="e">
        <f t="shared" si="58"/>
        <v>#DIV/0!</v>
      </c>
      <c r="E312" s="34"/>
      <c r="F312" s="2"/>
      <c r="G312" s="2"/>
      <c r="H312" s="2"/>
      <c r="I312" s="2"/>
    </row>
    <row r="313" spans="1:9" x14ac:dyDescent="0.2">
      <c r="A313" s="2"/>
      <c r="B313" s="2">
        <f t="shared" si="59"/>
        <v>0.61800000000000044</v>
      </c>
      <c r="C313" s="2" t="e">
        <f t="shared" si="57"/>
        <v>#DIV/0!</v>
      </c>
      <c r="D313" s="2" t="e">
        <f t="shared" si="58"/>
        <v>#DIV/0!</v>
      </c>
      <c r="E313" s="34"/>
      <c r="F313" s="2"/>
      <c r="G313" s="2"/>
      <c r="H313" s="2"/>
      <c r="I313" s="2"/>
    </row>
    <row r="314" spans="1:9" x14ac:dyDescent="0.2">
      <c r="A314" s="2"/>
      <c r="B314" s="2">
        <f t="shared" si="59"/>
        <v>0.62000000000000044</v>
      </c>
      <c r="C314" s="2" t="e">
        <f t="shared" si="57"/>
        <v>#DIV/0!</v>
      </c>
      <c r="D314" s="2" t="e">
        <f t="shared" si="58"/>
        <v>#DIV/0!</v>
      </c>
      <c r="E314" s="34"/>
      <c r="F314" s="2"/>
      <c r="G314" s="2"/>
      <c r="H314" s="2"/>
      <c r="I314" s="2"/>
    </row>
    <row r="315" spans="1:9" x14ac:dyDescent="0.2">
      <c r="A315" s="2"/>
      <c r="B315" s="2">
        <f t="shared" si="59"/>
        <v>0.62200000000000044</v>
      </c>
      <c r="C315" s="2" t="e">
        <f t="shared" si="57"/>
        <v>#DIV/0!</v>
      </c>
      <c r="D315" s="2" t="e">
        <f t="shared" si="58"/>
        <v>#DIV/0!</v>
      </c>
      <c r="E315" s="34"/>
      <c r="F315" s="2"/>
      <c r="G315" s="2"/>
      <c r="H315" s="2"/>
      <c r="I315" s="2"/>
    </row>
    <row r="316" spans="1:9" x14ac:dyDescent="0.2">
      <c r="A316" s="2"/>
      <c r="B316" s="2">
        <f t="shared" si="59"/>
        <v>0.62400000000000044</v>
      </c>
      <c r="C316" s="2" t="e">
        <f t="shared" si="57"/>
        <v>#DIV/0!</v>
      </c>
      <c r="D316" s="2" t="e">
        <f t="shared" si="58"/>
        <v>#DIV/0!</v>
      </c>
      <c r="E316" s="34"/>
      <c r="F316" s="2"/>
      <c r="G316" s="2"/>
      <c r="H316" s="2"/>
      <c r="I316" s="2"/>
    </row>
    <row r="317" spans="1:9" x14ac:dyDescent="0.2">
      <c r="A317" s="2"/>
      <c r="B317" s="2">
        <f t="shared" si="59"/>
        <v>0.62600000000000044</v>
      </c>
      <c r="C317" s="2" t="e">
        <f t="shared" si="57"/>
        <v>#DIV/0!</v>
      </c>
      <c r="D317" s="2" t="e">
        <f t="shared" si="58"/>
        <v>#DIV/0!</v>
      </c>
      <c r="E317" s="34"/>
      <c r="F317" s="2"/>
      <c r="G317" s="2"/>
      <c r="H317" s="2"/>
      <c r="I317" s="2"/>
    </row>
    <row r="318" spans="1:9" x14ac:dyDescent="0.2">
      <c r="A318" s="2"/>
      <c r="B318" s="2">
        <f t="shared" si="59"/>
        <v>0.62800000000000045</v>
      </c>
      <c r="C318" s="2" t="e">
        <f t="shared" si="57"/>
        <v>#DIV/0!</v>
      </c>
      <c r="D318" s="2" t="e">
        <f t="shared" si="58"/>
        <v>#DIV/0!</v>
      </c>
      <c r="E318" s="34"/>
      <c r="F318" s="2"/>
      <c r="G318" s="2"/>
      <c r="H318" s="2"/>
      <c r="I318" s="2"/>
    </row>
    <row r="319" spans="1:9" x14ac:dyDescent="0.2">
      <c r="A319" s="2"/>
      <c r="B319" s="2">
        <f t="shared" si="59"/>
        <v>0.63000000000000045</v>
      </c>
      <c r="C319" s="2" t="e">
        <f t="shared" si="57"/>
        <v>#DIV/0!</v>
      </c>
      <c r="D319" s="2" t="e">
        <f t="shared" si="58"/>
        <v>#DIV/0!</v>
      </c>
      <c r="E319" s="34"/>
      <c r="F319" s="2"/>
      <c r="G319" s="2"/>
      <c r="H319" s="2"/>
      <c r="I319" s="2"/>
    </row>
    <row r="320" spans="1:9" x14ac:dyDescent="0.2">
      <c r="A320" s="2"/>
      <c r="B320" s="2">
        <f t="shared" si="59"/>
        <v>0.63200000000000045</v>
      </c>
      <c r="C320" s="2" t="e">
        <f t="shared" si="57"/>
        <v>#DIV/0!</v>
      </c>
      <c r="D320" s="2" t="e">
        <f t="shared" si="58"/>
        <v>#DIV/0!</v>
      </c>
      <c r="E320" s="34"/>
      <c r="F320" s="2"/>
      <c r="G320" s="2"/>
      <c r="H320" s="2"/>
      <c r="I320" s="2"/>
    </row>
    <row r="321" spans="1:9" x14ac:dyDescent="0.2">
      <c r="A321" s="2"/>
      <c r="B321" s="2">
        <f t="shared" si="59"/>
        <v>0.63400000000000045</v>
      </c>
      <c r="C321" s="2" t="e">
        <f t="shared" si="57"/>
        <v>#DIV/0!</v>
      </c>
      <c r="D321" s="2" t="e">
        <f t="shared" si="58"/>
        <v>#DIV/0!</v>
      </c>
      <c r="E321" s="34"/>
      <c r="F321" s="2"/>
      <c r="G321" s="2"/>
      <c r="H321" s="2"/>
      <c r="I321" s="2"/>
    </row>
    <row r="322" spans="1:9" x14ac:dyDescent="0.2">
      <c r="A322" s="2"/>
      <c r="B322" s="2">
        <f t="shared" si="59"/>
        <v>0.63600000000000045</v>
      </c>
      <c r="C322" s="2" t="e">
        <f t="shared" si="57"/>
        <v>#DIV/0!</v>
      </c>
      <c r="D322" s="2" t="e">
        <f t="shared" si="58"/>
        <v>#DIV/0!</v>
      </c>
      <c r="E322" s="34"/>
      <c r="F322" s="2"/>
      <c r="G322" s="2"/>
      <c r="H322" s="2"/>
      <c r="I322" s="2"/>
    </row>
    <row r="323" spans="1:9" x14ac:dyDescent="0.2">
      <c r="A323" s="2"/>
      <c r="B323" s="2">
        <f t="shared" si="59"/>
        <v>0.63800000000000046</v>
      </c>
      <c r="C323" s="2" t="e">
        <f t="shared" si="57"/>
        <v>#DIV/0!</v>
      </c>
      <c r="D323" s="2" t="e">
        <f t="shared" si="58"/>
        <v>#DIV/0!</v>
      </c>
      <c r="E323" s="34"/>
      <c r="F323" s="2"/>
      <c r="G323" s="2"/>
      <c r="H323" s="2"/>
      <c r="I323" s="2"/>
    </row>
    <row r="324" spans="1:9" x14ac:dyDescent="0.2">
      <c r="A324" s="2"/>
      <c r="B324" s="2">
        <f t="shared" si="59"/>
        <v>0.64000000000000046</v>
      </c>
      <c r="C324" s="2" t="e">
        <f t="shared" si="57"/>
        <v>#DIV/0!</v>
      </c>
      <c r="D324" s="2" t="e">
        <f t="shared" si="58"/>
        <v>#DIV/0!</v>
      </c>
      <c r="E324" s="34"/>
      <c r="F324" s="2"/>
      <c r="G324" s="2"/>
      <c r="H324" s="2"/>
      <c r="I324" s="2"/>
    </row>
    <row r="325" spans="1:9" x14ac:dyDescent="0.2">
      <c r="A325" s="2"/>
      <c r="B325" s="2">
        <f t="shared" si="59"/>
        <v>0.64200000000000046</v>
      </c>
      <c r="C325" s="2" t="e">
        <f t="shared" si="57"/>
        <v>#DIV/0!</v>
      </c>
      <c r="D325" s="2" t="e">
        <f t="shared" si="58"/>
        <v>#DIV/0!</v>
      </c>
      <c r="E325" s="34"/>
      <c r="F325" s="2"/>
      <c r="G325" s="2"/>
      <c r="H325" s="2"/>
      <c r="I325" s="2"/>
    </row>
    <row r="326" spans="1:9" x14ac:dyDescent="0.2">
      <c r="A326" s="2"/>
      <c r="B326" s="2">
        <f t="shared" si="59"/>
        <v>0.64400000000000046</v>
      </c>
      <c r="C326" s="2" t="e">
        <f t="shared" ref="C326:C341" si="60">((1/$C$2)*($E$2^0.5)*((($F$2/($D$2*B326))*B326)/($F$2/(($D$2*B326))+2*B326))^(2/3))*B326*($F$2/($D$2*B326))-$F$2</f>
        <v>#DIV/0!</v>
      </c>
      <c r="D326" s="2" t="e">
        <f t="shared" ref="D326:D341" si="61">ABS(C326)</f>
        <v>#DIV/0!</v>
      </c>
      <c r="E326" s="34"/>
      <c r="F326" s="2"/>
      <c r="G326" s="2"/>
      <c r="H326" s="2"/>
      <c r="I326" s="2"/>
    </row>
    <row r="327" spans="1:9" x14ac:dyDescent="0.2">
      <c r="A327" s="2"/>
      <c r="B327" s="2">
        <f t="shared" ref="B327:B342" si="62">B326+0.002</f>
        <v>0.64600000000000046</v>
      </c>
      <c r="C327" s="2" t="e">
        <f t="shared" si="60"/>
        <v>#DIV/0!</v>
      </c>
      <c r="D327" s="2" t="e">
        <f t="shared" si="61"/>
        <v>#DIV/0!</v>
      </c>
      <c r="E327" s="34"/>
      <c r="F327" s="2"/>
      <c r="G327" s="2"/>
      <c r="H327" s="2"/>
      <c r="I327" s="2"/>
    </row>
    <row r="328" spans="1:9" x14ac:dyDescent="0.2">
      <c r="A328" s="2"/>
      <c r="B328" s="2">
        <f t="shared" si="62"/>
        <v>0.64800000000000046</v>
      </c>
      <c r="C328" s="2" t="e">
        <f t="shared" si="60"/>
        <v>#DIV/0!</v>
      </c>
      <c r="D328" s="2" t="e">
        <f t="shared" si="61"/>
        <v>#DIV/0!</v>
      </c>
      <c r="E328" s="34"/>
      <c r="F328" s="2"/>
      <c r="G328" s="2"/>
      <c r="H328" s="2"/>
      <c r="I328" s="2"/>
    </row>
    <row r="329" spans="1:9" x14ac:dyDescent="0.2">
      <c r="A329" s="2"/>
      <c r="B329" s="2">
        <f t="shared" si="62"/>
        <v>0.65000000000000047</v>
      </c>
      <c r="C329" s="2" t="e">
        <f t="shared" si="60"/>
        <v>#DIV/0!</v>
      </c>
      <c r="D329" s="2" t="e">
        <f t="shared" si="61"/>
        <v>#DIV/0!</v>
      </c>
      <c r="E329" s="34"/>
      <c r="F329" s="2"/>
      <c r="G329" s="2"/>
      <c r="H329" s="2"/>
      <c r="I329" s="2"/>
    </row>
    <row r="330" spans="1:9" x14ac:dyDescent="0.2">
      <c r="A330" s="2"/>
      <c r="B330" s="2">
        <f t="shared" si="62"/>
        <v>0.65200000000000047</v>
      </c>
      <c r="C330" s="2" t="e">
        <f t="shared" si="60"/>
        <v>#DIV/0!</v>
      </c>
      <c r="D330" s="2" t="e">
        <f t="shared" si="61"/>
        <v>#DIV/0!</v>
      </c>
      <c r="E330" s="34"/>
      <c r="F330" s="2"/>
      <c r="G330" s="2"/>
      <c r="H330" s="2"/>
      <c r="I330" s="2"/>
    </row>
    <row r="331" spans="1:9" x14ac:dyDescent="0.2">
      <c r="A331" s="2"/>
      <c r="B331" s="2">
        <f t="shared" si="62"/>
        <v>0.65400000000000047</v>
      </c>
      <c r="C331" s="2" t="e">
        <f t="shared" si="60"/>
        <v>#DIV/0!</v>
      </c>
      <c r="D331" s="2" t="e">
        <f t="shared" si="61"/>
        <v>#DIV/0!</v>
      </c>
      <c r="E331" s="34"/>
      <c r="F331" s="2"/>
      <c r="G331" s="2"/>
      <c r="H331" s="2"/>
      <c r="I331" s="2"/>
    </row>
    <row r="332" spans="1:9" x14ac:dyDescent="0.2">
      <c r="A332" s="2"/>
      <c r="B332" s="2">
        <f t="shared" si="62"/>
        <v>0.65600000000000047</v>
      </c>
      <c r="C332" s="2" t="e">
        <f t="shared" si="60"/>
        <v>#DIV/0!</v>
      </c>
      <c r="D332" s="2" t="e">
        <f t="shared" si="61"/>
        <v>#DIV/0!</v>
      </c>
      <c r="E332" s="34"/>
      <c r="F332" s="2"/>
      <c r="G332" s="2"/>
      <c r="H332" s="2"/>
      <c r="I332" s="2"/>
    </row>
    <row r="333" spans="1:9" x14ac:dyDescent="0.2">
      <c r="A333" s="2"/>
      <c r="B333" s="2">
        <f t="shared" si="62"/>
        <v>0.65800000000000047</v>
      </c>
      <c r="C333" s="2" t="e">
        <f t="shared" si="60"/>
        <v>#DIV/0!</v>
      </c>
      <c r="D333" s="2" t="e">
        <f t="shared" si="61"/>
        <v>#DIV/0!</v>
      </c>
      <c r="E333" s="34"/>
      <c r="F333" s="2"/>
      <c r="G333" s="2"/>
      <c r="H333" s="2"/>
      <c r="I333" s="2"/>
    </row>
    <row r="334" spans="1:9" x14ac:dyDescent="0.2">
      <c r="A334" s="2"/>
      <c r="B334" s="2">
        <f t="shared" si="62"/>
        <v>0.66000000000000048</v>
      </c>
      <c r="C334" s="2" t="e">
        <f t="shared" si="60"/>
        <v>#DIV/0!</v>
      </c>
      <c r="D334" s="2" t="e">
        <f t="shared" si="61"/>
        <v>#DIV/0!</v>
      </c>
      <c r="E334" s="34"/>
      <c r="F334" s="2"/>
      <c r="G334" s="2"/>
      <c r="H334" s="2"/>
      <c r="I334" s="2"/>
    </row>
    <row r="335" spans="1:9" x14ac:dyDescent="0.2">
      <c r="A335" s="2"/>
      <c r="B335" s="2">
        <f t="shared" si="62"/>
        <v>0.66200000000000048</v>
      </c>
      <c r="C335" s="2" t="e">
        <f t="shared" si="60"/>
        <v>#DIV/0!</v>
      </c>
      <c r="D335" s="2" t="e">
        <f t="shared" si="61"/>
        <v>#DIV/0!</v>
      </c>
      <c r="E335" s="34"/>
      <c r="F335" s="2"/>
      <c r="G335" s="2"/>
      <c r="H335" s="2"/>
      <c r="I335" s="2"/>
    </row>
    <row r="336" spans="1:9" x14ac:dyDescent="0.2">
      <c r="A336" s="2"/>
      <c r="B336" s="2">
        <f t="shared" si="62"/>
        <v>0.66400000000000048</v>
      </c>
      <c r="C336" s="2" t="e">
        <f t="shared" si="60"/>
        <v>#DIV/0!</v>
      </c>
      <c r="D336" s="2" t="e">
        <f t="shared" si="61"/>
        <v>#DIV/0!</v>
      </c>
      <c r="E336" s="34"/>
      <c r="F336" s="2"/>
      <c r="G336" s="2"/>
      <c r="H336" s="2"/>
      <c r="I336" s="2"/>
    </row>
    <row r="337" spans="1:9" x14ac:dyDescent="0.2">
      <c r="A337" s="2"/>
      <c r="B337" s="2">
        <f t="shared" si="62"/>
        <v>0.66600000000000048</v>
      </c>
      <c r="C337" s="2" t="e">
        <f t="shared" si="60"/>
        <v>#DIV/0!</v>
      </c>
      <c r="D337" s="2" t="e">
        <f t="shared" si="61"/>
        <v>#DIV/0!</v>
      </c>
      <c r="E337" s="34"/>
      <c r="F337" s="2"/>
      <c r="G337" s="2"/>
      <c r="H337" s="2"/>
      <c r="I337" s="2"/>
    </row>
    <row r="338" spans="1:9" x14ac:dyDescent="0.2">
      <c r="A338" s="2"/>
      <c r="B338" s="2">
        <f t="shared" si="62"/>
        <v>0.66800000000000048</v>
      </c>
      <c r="C338" s="2" t="e">
        <f t="shared" si="60"/>
        <v>#DIV/0!</v>
      </c>
      <c r="D338" s="2" t="e">
        <f t="shared" si="61"/>
        <v>#DIV/0!</v>
      </c>
      <c r="E338" s="34"/>
      <c r="F338" s="2"/>
      <c r="G338" s="2"/>
      <c r="H338" s="2"/>
      <c r="I338" s="2"/>
    </row>
    <row r="339" spans="1:9" x14ac:dyDescent="0.2">
      <c r="A339" s="2"/>
      <c r="B339" s="2">
        <f t="shared" si="62"/>
        <v>0.67000000000000048</v>
      </c>
      <c r="C339" s="2" t="e">
        <f t="shared" si="60"/>
        <v>#DIV/0!</v>
      </c>
      <c r="D339" s="2" t="e">
        <f t="shared" si="61"/>
        <v>#DIV/0!</v>
      </c>
      <c r="E339" s="34"/>
      <c r="F339" s="2"/>
      <c r="G339" s="2"/>
      <c r="H339" s="2"/>
      <c r="I339" s="2"/>
    </row>
    <row r="340" spans="1:9" x14ac:dyDescent="0.2">
      <c r="A340" s="2"/>
      <c r="B340" s="2">
        <f t="shared" si="62"/>
        <v>0.67200000000000049</v>
      </c>
      <c r="C340" s="2" t="e">
        <f t="shared" si="60"/>
        <v>#DIV/0!</v>
      </c>
      <c r="D340" s="2" t="e">
        <f t="shared" si="61"/>
        <v>#DIV/0!</v>
      </c>
      <c r="E340" s="34"/>
      <c r="F340" s="2"/>
      <c r="G340" s="2"/>
      <c r="H340" s="2"/>
      <c r="I340" s="2"/>
    </row>
    <row r="341" spans="1:9" x14ac:dyDescent="0.2">
      <c r="A341" s="2"/>
      <c r="B341" s="2">
        <f t="shared" si="62"/>
        <v>0.67400000000000049</v>
      </c>
      <c r="C341" s="2" t="e">
        <f t="shared" si="60"/>
        <v>#DIV/0!</v>
      </c>
      <c r="D341" s="2" t="e">
        <f t="shared" si="61"/>
        <v>#DIV/0!</v>
      </c>
      <c r="E341" s="34"/>
      <c r="F341" s="2"/>
      <c r="G341" s="2"/>
      <c r="H341" s="2"/>
      <c r="I341" s="2"/>
    </row>
    <row r="342" spans="1:9" x14ac:dyDescent="0.2">
      <c r="A342" s="2"/>
      <c r="B342" s="2">
        <f t="shared" si="62"/>
        <v>0.67600000000000049</v>
      </c>
      <c r="C342" s="2" t="e">
        <f t="shared" ref="C342:C357" si="63">((1/$C$2)*($E$2^0.5)*((($F$2/($D$2*B342))*B342)/($F$2/(($D$2*B342))+2*B342))^(2/3))*B342*($F$2/($D$2*B342))-$F$2</f>
        <v>#DIV/0!</v>
      </c>
      <c r="D342" s="2" t="e">
        <f t="shared" ref="D342:D357" si="64">ABS(C342)</f>
        <v>#DIV/0!</v>
      </c>
      <c r="E342" s="34"/>
      <c r="F342" s="2"/>
      <c r="G342" s="2"/>
      <c r="H342" s="2"/>
      <c r="I342" s="2"/>
    </row>
    <row r="343" spans="1:9" x14ac:dyDescent="0.2">
      <c r="A343" s="2"/>
      <c r="B343" s="2">
        <f t="shared" ref="B343:B358" si="65">B342+0.002</f>
        <v>0.67800000000000049</v>
      </c>
      <c r="C343" s="2" t="e">
        <f t="shared" si="63"/>
        <v>#DIV/0!</v>
      </c>
      <c r="D343" s="2" t="e">
        <f t="shared" si="64"/>
        <v>#DIV/0!</v>
      </c>
      <c r="E343" s="34"/>
      <c r="F343" s="2"/>
      <c r="G343" s="2"/>
      <c r="H343" s="2"/>
      <c r="I343" s="2"/>
    </row>
    <row r="344" spans="1:9" x14ac:dyDescent="0.2">
      <c r="A344" s="2"/>
      <c r="B344" s="2">
        <f t="shared" si="65"/>
        <v>0.68000000000000049</v>
      </c>
      <c r="C344" s="2" t="e">
        <f t="shared" si="63"/>
        <v>#DIV/0!</v>
      </c>
      <c r="D344" s="2" t="e">
        <f t="shared" si="64"/>
        <v>#DIV/0!</v>
      </c>
      <c r="E344" s="34"/>
      <c r="F344" s="2"/>
      <c r="G344" s="2"/>
      <c r="H344" s="2"/>
      <c r="I344" s="2"/>
    </row>
    <row r="345" spans="1:9" x14ac:dyDescent="0.2">
      <c r="A345" s="2"/>
      <c r="B345" s="2">
        <f t="shared" si="65"/>
        <v>0.68200000000000049</v>
      </c>
      <c r="C345" s="2" t="e">
        <f t="shared" si="63"/>
        <v>#DIV/0!</v>
      </c>
      <c r="D345" s="2" t="e">
        <f t="shared" si="64"/>
        <v>#DIV/0!</v>
      </c>
      <c r="E345" s="34"/>
      <c r="F345" s="2"/>
      <c r="G345" s="2"/>
      <c r="H345" s="2"/>
      <c r="I345" s="2"/>
    </row>
    <row r="346" spans="1:9" x14ac:dyDescent="0.2">
      <c r="A346" s="2"/>
      <c r="B346" s="2">
        <f t="shared" si="65"/>
        <v>0.6840000000000005</v>
      </c>
      <c r="C346" s="2" t="e">
        <f t="shared" si="63"/>
        <v>#DIV/0!</v>
      </c>
      <c r="D346" s="2" t="e">
        <f t="shared" si="64"/>
        <v>#DIV/0!</v>
      </c>
      <c r="E346" s="34"/>
      <c r="F346" s="2"/>
      <c r="G346" s="2"/>
      <c r="H346" s="2"/>
      <c r="I346" s="2"/>
    </row>
    <row r="347" spans="1:9" x14ac:dyDescent="0.2">
      <c r="A347" s="2"/>
      <c r="B347" s="2">
        <f t="shared" si="65"/>
        <v>0.6860000000000005</v>
      </c>
      <c r="C347" s="2" t="e">
        <f t="shared" si="63"/>
        <v>#DIV/0!</v>
      </c>
      <c r="D347" s="2" t="e">
        <f t="shared" si="64"/>
        <v>#DIV/0!</v>
      </c>
      <c r="E347" s="34"/>
      <c r="F347" s="2"/>
      <c r="G347" s="2"/>
      <c r="H347" s="2"/>
      <c r="I347" s="2"/>
    </row>
    <row r="348" spans="1:9" x14ac:dyDescent="0.2">
      <c r="A348" s="2"/>
      <c r="B348" s="2">
        <f t="shared" si="65"/>
        <v>0.6880000000000005</v>
      </c>
      <c r="C348" s="2" t="e">
        <f t="shared" si="63"/>
        <v>#DIV/0!</v>
      </c>
      <c r="D348" s="2" t="e">
        <f t="shared" si="64"/>
        <v>#DIV/0!</v>
      </c>
      <c r="E348" s="34"/>
      <c r="F348" s="2"/>
      <c r="G348" s="2"/>
      <c r="H348" s="2"/>
      <c r="I348" s="2"/>
    </row>
    <row r="349" spans="1:9" x14ac:dyDescent="0.2">
      <c r="A349" s="2"/>
      <c r="B349" s="2">
        <f t="shared" si="65"/>
        <v>0.6900000000000005</v>
      </c>
      <c r="C349" s="2" t="e">
        <f t="shared" si="63"/>
        <v>#DIV/0!</v>
      </c>
      <c r="D349" s="2" t="e">
        <f t="shared" si="64"/>
        <v>#DIV/0!</v>
      </c>
      <c r="E349" s="34"/>
      <c r="F349" s="2"/>
      <c r="G349" s="2"/>
      <c r="H349" s="2"/>
      <c r="I349" s="2"/>
    </row>
    <row r="350" spans="1:9" x14ac:dyDescent="0.2">
      <c r="A350" s="2"/>
      <c r="B350" s="2">
        <f t="shared" si="65"/>
        <v>0.6920000000000005</v>
      </c>
      <c r="C350" s="2" t="e">
        <f t="shared" si="63"/>
        <v>#DIV/0!</v>
      </c>
      <c r="D350" s="2" t="e">
        <f t="shared" si="64"/>
        <v>#DIV/0!</v>
      </c>
      <c r="E350" s="34"/>
      <c r="F350" s="2"/>
      <c r="G350" s="2"/>
      <c r="H350" s="2"/>
      <c r="I350" s="2"/>
    </row>
    <row r="351" spans="1:9" x14ac:dyDescent="0.2">
      <c r="A351" s="2"/>
      <c r="B351" s="2">
        <f t="shared" si="65"/>
        <v>0.69400000000000051</v>
      </c>
      <c r="C351" s="2" t="e">
        <f t="shared" si="63"/>
        <v>#DIV/0!</v>
      </c>
      <c r="D351" s="2" t="e">
        <f t="shared" si="64"/>
        <v>#DIV/0!</v>
      </c>
      <c r="E351" s="34"/>
      <c r="F351" s="2"/>
      <c r="G351" s="2"/>
      <c r="H351" s="2"/>
      <c r="I351" s="2"/>
    </row>
    <row r="352" spans="1:9" x14ac:dyDescent="0.2">
      <c r="A352" s="2"/>
      <c r="B352" s="2">
        <f t="shared" si="65"/>
        <v>0.69600000000000051</v>
      </c>
      <c r="C352" s="2" t="e">
        <f t="shared" si="63"/>
        <v>#DIV/0!</v>
      </c>
      <c r="D352" s="2" t="e">
        <f t="shared" si="64"/>
        <v>#DIV/0!</v>
      </c>
      <c r="E352" s="34"/>
      <c r="F352" s="2"/>
      <c r="G352" s="2"/>
      <c r="H352" s="2"/>
      <c r="I352" s="2"/>
    </row>
    <row r="353" spans="1:9" x14ac:dyDescent="0.2">
      <c r="A353" s="2"/>
      <c r="B353" s="2">
        <f t="shared" si="65"/>
        <v>0.69800000000000051</v>
      </c>
      <c r="C353" s="2" t="e">
        <f t="shared" si="63"/>
        <v>#DIV/0!</v>
      </c>
      <c r="D353" s="2" t="e">
        <f t="shared" si="64"/>
        <v>#DIV/0!</v>
      </c>
      <c r="E353" s="34"/>
      <c r="F353" s="2"/>
      <c r="G353" s="2"/>
      <c r="H353" s="2"/>
      <c r="I353" s="2"/>
    </row>
    <row r="354" spans="1:9" x14ac:dyDescent="0.2">
      <c r="A354" s="2"/>
      <c r="B354" s="2">
        <f t="shared" si="65"/>
        <v>0.70000000000000051</v>
      </c>
      <c r="C354" s="2" t="e">
        <f t="shared" si="63"/>
        <v>#DIV/0!</v>
      </c>
      <c r="D354" s="2" t="e">
        <f t="shared" si="64"/>
        <v>#DIV/0!</v>
      </c>
      <c r="E354" s="34"/>
      <c r="F354" s="2"/>
      <c r="G354" s="2"/>
      <c r="H354" s="2"/>
      <c r="I354" s="2"/>
    </row>
    <row r="355" spans="1:9" x14ac:dyDescent="0.2">
      <c r="A355" s="2"/>
      <c r="B355" s="2">
        <f t="shared" si="65"/>
        <v>0.70200000000000051</v>
      </c>
      <c r="C355" s="2" t="e">
        <f t="shared" si="63"/>
        <v>#DIV/0!</v>
      </c>
      <c r="D355" s="2" t="e">
        <f t="shared" si="64"/>
        <v>#DIV/0!</v>
      </c>
      <c r="E355" s="34"/>
      <c r="F355" s="2"/>
      <c r="G355" s="2"/>
      <c r="H355" s="2"/>
      <c r="I355" s="2"/>
    </row>
    <row r="356" spans="1:9" x14ac:dyDescent="0.2">
      <c r="A356" s="2"/>
      <c r="B356" s="2">
        <f t="shared" si="65"/>
        <v>0.70400000000000051</v>
      </c>
      <c r="C356" s="2" t="e">
        <f t="shared" si="63"/>
        <v>#DIV/0!</v>
      </c>
      <c r="D356" s="2" t="e">
        <f t="shared" si="64"/>
        <v>#DIV/0!</v>
      </c>
      <c r="E356" s="34"/>
      <c r="F356" s="2"/>
      <c r="G356" s="2"/>
      <c r="H356" s="2"/>
      <c r="I356" s="2"/>
    </row>
    <row r="357" spans="1:9" x14ac:dyDescent="0.2">
      <c r="A357" s="2"/>
      <c r="B357" s="2">
        <f t="shared" si="65"/>
        <v>0.70600000000000052</v>
      </c>
      <c r="C357" s="2" t="e">
        <f t="shared" si="63"/>
        <v>#DIV/0!</v>
      </c>
      <c r="D357" s="2" t="e">
        <f t="shared" si="64"/>
        <v>#DIV/0!</v>
      </c>
      <c r="E357" s="34"/>
      <c r="F357" s="2"/>
      <c r="G357" s="2"/>
      <c r="H357" s="2"/>
      <c r="I357" s="2"/>
    </row>
    <row r="358" spans="1:9" x14ac:dyDescent="0.2">
      <c r="A358" s="2"/>
      <c r="B358" s="2">
        <f t="shared" si="65"/>
        <v>0.70800000000000052</v>
      </c>
      <c r="C358" s="2" t="e">
        <f>((1/$C$2)*($E$2^0.5)*((($F$2/($D$2*B358))*B358)/($F$2/(($D$2*B358))+2*B358))^(2/3))*B358*($F$2/($D$2*B358))-$F$2</f>
        <v>#DIV/0!</v>
      </c>
      <c r="D358" s="2" t="e">
        <f>ABS(C358)</f>
        <v>#DIV/0!</v>
      </c>
      <c r="E358" s="34"/>
      <c r="F358" s="2"/>
      <c r="G358" s="2"/>
      <c r="H358" s="2"/>
      <c r="I358" s="2"/>
    </row>
    <row r="359" spans="1:9" x14ac:dyDescent="0.2">
      <c r="A359" s="2"/>
      <c r="B359" s="2">
        <f t="shared" ref="B359:B374" si="66">B358+0.002</f>
        <v>0.71000000000000052</v>
      </c>
      <c r="C359" s="2" t="e">
        <f>((1/$C$2)*($E$2^0.5)*((($F$2/($D$2*B359))*B359)/($F$2/(($D$2*B359))+2*B359))^(2/3))*B359*($F$2/($D$2*B359))-$F$2</f>
        <v>#DIV/0!</v>
      </c>
      <c r="D359" s="2" t="e">
        <f>ABS(C359)</f>
        <v>#DIV/0!</v>
      </c>
      <c r="E359" s="34"/>
      <c r="F359" s="2"/>
      <c r="G359" s="2"/>
      <c r="H359" s="2"/>
      <c r="I359" s="2"/>
    </row>
    <row r="360" spans="1:9" x14ac:dyDescent="0.2">
      <c r="A360" s="2"/>
      <c r="B360" s="2">
        <f t="shared" si="66"/>
        <v>0.71200000000000052</v>
      </c>
      <c r="C360" s="2" t="e">
        <f>((1/$C$2)*($E$2^0.5)*((($F$2/($D$2*B360))*B360)/($F$2/(($D$2*B360))+2*B360))^(2/3))*B360*($F$2/($D$2*B360))-$F$2</f>
        <v>#DIV/0!</v>
      </c>
      <c r="D360" s="2" t="e">
        <f>ABS(C360)</f>
        <v>#DIV/0!</v>
      </c>
      <c r="E360" s="34"/>
      <c r="F360" s="2"/>
      <c r="G360" s="2"/>
      <c r="H360" s="2"/>
      <c r="I360" s="2"/>
    </row>
    <row r="361" spans="1:9" x14ac:dyDescent="0.2">
      <c r="A361" s="2"/>
      <c r="B361" s="2">
        <f t="shared" si="66"/>
        <v>0.71400000000000052</v>
      </c>
      <c r="C361" s="2" t="e">
        <f>((1/$C$2)*($E$2^0.5)*((($F$2/($D$2*B361))*B361)/($F$2/(($D$2*B361))+2*B361))^(2/3))*B361*($F$2/($D$2*B361))-$F$2</f>
        <v>#DIV/0!</v>
      </c>
      <c r="D361" s="2" t="e">
        <f>ABS(C361)</f>
        <v>#DIV/0!</v>
      </c>
      <c r="E361" s="34"/>
      <c r="F361" s="2"/>
      <c r="G361" s="2"/>
      <c r="H361" s="2"/>
      <c r="I361" s="2"/>
    </row>
    <row r="362" spans="1:9" x14ac:dyDescent="0.2">
      <c r="A362" s="2"/>
      <c r="B362" s="2">
        <f t="shared" si="66"/>
        <v>0.71600000000000052</v>
      </c>
      <c r="C362" s="2" t="e">
        <f t="shared" ref="C362:C373" si="67">((1/$C$2)*($E$2^0.5)*((($F$2/($D$2*B362))*B362)/($F$2/(($D$2*B362))+2*B362))^(2/3))*B362*($F$2/($D$2*B362))-$F$2</f>
        <v>#DIV/0!</v>
      </c>
      <c r="D362" s="2" t="e">
        <f t="shared" ref="D362:D373" si="68">ABS(C362)</f>
        <v>#DIV/0!</v>
      </c>
      <c r="E362" s="34"/>
      <c r="F362" s="2"/>
      <c r="G362" s="2"/>
      <c r="H362" s="2"/>
      <c r="I362" s="2"/>
    </row>
    <row r="363" spans="1:9" x14ac:dyDescent="0.2">
      <c r="A363" s="2"/>
      <c r="B363" s="2">
        <f t="shared" si="66"/>
        <v>0.71800000000000053</v>
      </c>
      <c r="C363" s="2" t="e">
        <f t="shared" si="67"/>
        <v>#DIV/0!</v>
      </c>
      <c r="D363" s="2" t="e">
        <f t="shared" si="68"/>
        <v>#DIV/0!</v>
      </c>
      <c r="E363" s="34"/>
      <c r="F363" s="2"/>
      <c r="G363" s="2"/>
      <c r="H363" s="2"/>
      <c r="I363" s="2"/>
    </row>
    <row r="364" spans="1:9" x14ac:dyDescent="0.2">
      <c r="A364" s="2"/>
      <c r="B364" s="2">
        <f t="shared" si="66"/>
        <v>0.72000000000000053</v>
      </c>
      <c r="C364" s="2" t="e">
        <f t="shared" si="67"/>
        <v>#DIV/0!</v>
      </c>
      <c r="D364" s="2" t="e">
        <f t="shared" si="68"/>
        <v>#DIV/0!</v>
      </c>
      <c r="E364" s="34"/>
      <c r="F364" s="2"/>
      <c r="G364" s="2"/>
      <c r="H364" s="2"/>
      <c r="I364" s="2"/>
    </row>
    <row r="365" spans="1:9" x14ac:dyDescent="0.2">
      <c r="A365" s="2"/>
      <c r="B365" s="2">
        <f t="shared" si="66"/>
        <v>0.72200000000000053</v>
      </c>
      <c r="C365" s="2" t="e">
        <f t="shared" si="67"/>
        <v>#DIV/0!</v>
      </c>
      <c r="D365" s="2" t="e">
        <f t="shared" si="68"/>
        <v>#DIV/0!</v>
      </c>
      <c r="E365" s="34"/>
      <c r="F365" s="2"/>
      <c r="G365" s="2"/>
      <c r="H365" s="2"/>
      <c r="I365" s="2"/>
    </row>
    <row r="366" spans="1:9" x14ac:dyDescent="0.2">
      <c r="A366" s="2"/>
      <c r="B366" s="2">
        <f t="shared" si="66"/>
        <v>0.72400000000000053</v>
      </c>
      <c r="C366" s="2" t="e">
        <f t="shared" si="67"/>
        <v>#DIV/0!</v>
      </c>
      <c r="D366" s="2" t="e">
        <f t="shared" si="68"/>
        <v>#DIV/0!</v>
      </c>
      <c r="E366" s="34"/>
      <c r="F366" s="2"/>
      <c r="G366" s="2"/>
      <c r="H366" s="2"/>
      <c r="I366" s="2"/>
    </row>
    <row r="367" spans="1:9" x14ac:dyDescent="0.2">
      <c r="A367" s="2"/>
      <c r="B367" s="2">
        <f t="shared" si="66"/>
        <v>0.72600000000000053</v>
      </c>
      <c r="C367" s="2" t="e">
        <f t="shared" si="67"/>
        <v>#DIV/0!</v>
      </c>
      <c r="D367" s="2" t="e">
        <f t="shared" si="68"/>
        <v>#DIV/0!</v>
      </c>
      <c r="E367" s="34"/>
      <c r="F367" s="2"/>
      <c r="G367" s="2"/>
      <c r="H367" s="2"/>
      <c r="I367" s="2"/>
    </row>
    <row r="368" spans="1:9" x14ac:dyDescent="0.2">
      <c r="A368" s="2"/>
      <c r="B368" s="2">
        <f t="shared" si="66"/>
        <v>0.72800000000000054</v>
      </c>
      <c r="C368" s="2" t="e">
        <f t="shared" si="67"/>
        <v>#DIV/0!</v>
      </c>
      <c r="D368" s="2" t="e">
        <f t="shared" si="68"/>
        <v>#DIV/0!</v>
      </c>
      <c r="E368" s="34"/>
      <c r="F368" s="2"/>
      <c r="G368" s="2"/>
      <c r="H368" s="2"/>
      <c r="I368" s="2"/>
    </row>
    <row r="369" spans="1:9" x14ac:dyDescent="0.2">
      <c r="A369" s="2"/>
      <c r="B369" s="2">
        <f t="shared" si="66"/>
        <v>0.73000000000000054</v>
      </c>
      <c r="C369" s="2" t="e">
        <f t="shared" si="67"/>
        <v>#DIV/0!</v>
      </c>
      <c r="D369" s="2" t="e">
        <f t="shared" si="68"/>
        <v>#DIV/0!</v>
      </c>
      <c r="E369" s="34"/>
      <c r="F369" s="2"/>
      <c r="G369" s="2"/>
      <c r="H369" s="2"/>
      <c r="I369" s="2"/>
    </row>
    <row r="370" spans="1:9" x14ac:dyDescent="0.2">
      <c r="A370" s="2"/>
      <c r="B370" s="2">
        <f t="shared" si="66"/>
        <v>0.73200000000000054</v>
      </c>
      <c r="C370" s="2" t="e">
        <f t="shared" si="67"/>
        <v>#DIV/0!</v>
      </c>
      <c r="D370" s="2" t="e">
        <f t="shared" si="68"/>
        <v>#DIV/0!</v>
      </c>
      <c r="E370" s="34"/>
      <c r="F370" s="2"/>
      <c r="G370" s="2"/>
      <c r="H370" s="2"/>
      <c r="I370" s="2"/>
    </row>
    <row r="371" spans="1:9" x14ac:dyDescent="0.2">
      <c r="A371" s="2"/>
      <c r="B371" s="2">
        <f t="shared" si="66"/>
        <v>0.73400000000000054</v>
      </c>
      <c r="C371" s="2" t="e">
        <f t="shared" si="67"/>
        <v>#DIV/0!</v>
      </c>
      <c r="D371" s="2" t="e">
        <f t="shared" si="68"/>
        <v>#DIV/0!</v>
      </c>
      <c r="E371" s="34"/>
      <c r="F371" s="2"/>
      <c r="G371" s="2"/>
      <c r="H371" s="2"/>
      <c r="I371" s="2"/>
    </row>
    <row r="372" spans="1:9" x14ac:dyDescent="0.2">
      <c r="A372" s="2"/>
      <c r="B372" s="2">
        <f t="shared" si="66"/>
        <v>0.73600000000000054</v>
      </c>
      <c r="C372" s="2" t="e">
        <f t="shared" si="67"/>
        <v>#DIV/0!</v>
      </c>
      <c r="D372" s="2" t="e">
        <f t="shared" si="68"/>
        <v>#DIV/0!</v>
      </c>
      <c r="E372" s="34"/>
      <c r="F372" s="2"/>
      <c r="G372" s="2"/>
      <c r="H372" s="2"/>
      <c r="I372" s="2"/>
    </row>
    <row r="373" spans="1:9" x14ac:dyDescent="0.2">
      <c r="A373" s="2"/>
      <c r="B373" s="2">
        <f t="shared" si="66"/>
        <v>0.73800000000000054</v>
      </c>
      <c r="C373" s="2" t="e">
        <f t="shared" si="67"/>
        <v>#DIV/0!</v>
      </c>
      <c r="D373" s="2" t="e">
        <f t="shared" si="68"/>
        <v>#DIV/0!</v>
      </c>
      <c r="E373" s="34"/>
      <c r="F373" s="2"/>
      <c r="G373" s="2"/>
      <c r="H373" s="2"/>
      <c r="I373" s="2"/>
    </row>
    <row r="374" spans="1:9" x14ac:dyDescent="0.2">
      <c r="A374" s="2"/>
      <c r="B374" s="2">
        <f t="shared" si="66"/>
        <v>0.74000000000000055</v>
      </c>
      <c r="C374" s="2" t="e">
        <f t="shared" ref="C374:C389" si="69">((1/$C$2)*($E$2^0.5)*((($F$2/($D$2*B374))*B374)/($F$2/(($D$2*B374))+2*B374))^(2/3))*B374*($F$2/($D$2*B374))-$F$2</f>
        <v>#DIV/0!</v>
      </c>
      <c r="D374" s="2" t="e">
        <f t="shared" ref="D374:D389" si="70">ABS(C374)</f>
        <v>#DIV/0!</v>
      </c>
      <c r="E374" s="34"/>
      <c r="F374" s="2"/>
      <c r="G374" s="2"/>
      <c r="H374" s="2"/>
      <c r="I374" s="2"/>
    </row>
    <row r="375" spans="1:9" x14ac:dyDescent="0.2">
      <c r="A375" s="2"/>
      <c r="B375" s="2">
        <f t="shared" ref="B375:B390" si="71">B374+0.002</f>
        <v>0.74200000000000055</v>
      </c>
      <c r="C375" s="2" t="e">
        <f t="shared" si="69"/>
        <v>#DIV/0!</v>
      </c>
      <c r="D375" s="2" t="e">
        <f t="shared" si="70"/>
        <v>#DIV/0!</v>
      </c>
      <c r="E375" s="34"/>
      <c r="F375" s="2"/>
      <c r="G375" s="2"/>
      <c r="H375" s="2"/>
      <c r="I375" s="2"/>
    </row>
    <row r="376" spans="1:9" x14ac:dyDescent="0.2">
      <c r="A376" s="2"/>
      <c r="B376" s="2">
        <f t="shared" si="71"/>
        <v>0.74400000000000055</v>
      </c>
      <c r="C376" s="2" t="e">
        <f t="shared" si="69"/>
        <v>#DIV/0!</v>
      </c>
      <c r="D376" s="2" t="e">
        <f t="shared" si="70"/>
        <v>#DIV/0!</v>
      </c>
      <c r="E376" s="34"/>
      <c r="F376" s="2"/>
      <c r="G376" s="2"/>
      <c r="H376" s="2"/>
      <c r="I376" s="2"/>
    </row>
    <row r="377" spans="1:9" x14ac:dyDescent="0.2">
      <c r="A377" s="2"/>
      <c r="B377" s="2">
        <f t="shared" si="71"/>
        <v>0.74600000000000055</v>
      </c>
      <c r="C377" s="2" t="e">
        <f t="shared" si="69"/>
        <v>#DIV/0!</v>
      </c>
      <c r="D377" s="2" t="e">
        <f t="shared" si="70"/>
        <v>#DIV/0!</v>
      </c>
      <c r="E377" s="34"/>
      <c r="F377" s="2"/>
      <c r="G377" s="2"/>
      <c r="H377" s="2"/>
      <c r="I377" s="2"/>
    </row>
    <row r="378" spans="1:9" x14ac:dyDescent="0.2">
      <c r="A378" s="2"/>
      <c r="B378" s="2">
        <f t="shared" si="71"/>
        <v>0.74800000000000055</v>
      </c>
      <c r="C378" s="2" t="e">
        <f t="shared" si="69"/>
        <v>#DIV/0!</v>
      </c>
      <c r="D378" s="2" t="e">
        <f t="shared" si="70"/>
        <v>#DIV/0!</v>
      </c>
      <c r="E378" s="34"/>
      <c r="F378" s="2"/>
      <c r="G378" s="2"/>
      <c r="H378" s="2"/>
      <c r="I378" s="2"/>
    </row>
    <row r="379" spans="1:9" x14ac:dyDescent="0.2">
      <c r="A379" s="2"/>
      <c r="B379" s="2">
        <f t="shared" si="71"/>
        <v>0.75000000000000056</v>
      </c>
      <c r="C379" s="2" t="e">
        <f t="shared" si="69"/>
        <v>#DIV/0!</v>
      </c>
      <c r="D379" s="2" t="e">
        <f t="shared" si="70"/>
        <v>#DIV/0!</v>
      </c>
      <c r="E379" s="34"/>
      <c r="F379" s="2"/>
      <c r="G379" s="2"/>
      <c r="H379" s="2"/>
      <c r="I379" s="2"/>
    </row>
    <row r="380" spans="1:9" x14ac:dyDescent="0.2">
      <c r="A380" s="2"/>
      <c r="B380" s="2">
        <f t="shared" si="71"/>
        <v>0.75200000000000056</v>
      </c>
      <c r="C380" s="2" t="e">
        <f t="shared" si="69"/>
        <v>#DIV/0!</v>
      </c>
      <c r="D380" s="2" t="e">
        <f t="shared" si="70"/>
        <v>#DIV/0!</v>
      </c>
      <c r="E380" s="34"/>
      <c r="F380" s="2"/>
      <c r="G380" s="2"/>
      <c r="H380" s="2"/>
      <c r="I380" s="2"/>
    </row>
    <row r="381" spans="1:9" x14ac:dyDescent="0.2">
      <c r="A381" s="2"/>
      <c r="B381" s="2">
        <f t="shared" si="71"/>
        <v>0.75400000000000056</v>
      </c>
      <c r="C381" s="2" t="e">
        <f t="shared" si="69"/>
        <v>#DIV/0!</v>
      </c>
      <c r="D381" s="2" t="e">
        <f t="shared" si="70"/>
        <v>#DIV/0!</v>
      </c>
      <c r="E381" s="34"/>
      <c r="F381" s="2"/>
      <c r="G381" s="2"/>
      <c r="H381" s="2"/>
      <c r="I381" s="2"/>
    </row>
    <row r="382" spans="1:9" x14ac:dyDescent="0.2">
      <c r="A382" s="2"/>
      <c r="B382" s="2">
        <f t="shared" si="71"/>
        <v>0.75600000000000056</v>
      </c>
      <c r="C382" s="2" t="e">
        <f t="shared" si="69"/>
        <v>#DIV/0!</v>
      </c>
      <c r="D382" s="2" t="e">
        <f t="shared" si="70"/>
        <v>#DIV/0!</v>
      </c>
      <c r="E382" s="34"/>
      <c r="F382" s="2"/>
      <c r="G382" s="2"/>
      <c r="H382" s="2"/>
      <c r="I382" s="2"/>
    </row>
    <row r="383" spans="1:9" x14ac:dyDescent="0.2">
      <c r="A383" s="2"/>
      <c r="B383" s="2">
        <f t="shared" si="71"/>
        <v>0.75800000000000056</v>
      </c>
      <c r="C383" s="2" t="e">
        <f t="shared" si="69"/>
        <v>#DIV/0!</v>
      </c>
      <c r="D383" s="2" t="e">
        <f t="shared" si="70"/>
        <v>#DIV/0!</v>
      </c>
      <c r="E383" s="34"/>
      <c r="F383" s="2"/>
      <c r="G383" s="2"/>
      <c r="H383" s="2"/>
      <c r="I383" s="2"/>
    </row>
    <row r="384" spans="1:9" x14ac:dyDescent="0.2">
      <c r="A384" s="2"/>
      <c r="B384" s="2">
        <f t="shared" si="71"/>
        <v>0.76000000000000056</v>
      </c>
      <c r="C384" s="2" t="e">
        <f t="shared" si="69"/>
        <v>#DIV/0!</v>
      </c>
      <c r="D384" s="2" t="e">
        <f t="shared" si="70"/>
        <v>#DIV/0!</v>
      </c>
      <c r="E384" s="34"/>
      <c r="F384" s="2"/>
      <c r="G384" s="2"/>
      <c r="H384" s="2"/>
      <c r="I384" s="2"/>
    </row>
    <row r="385" spans="1:9" x14ac:dyDescent="0.2">
      <c r="A385" s="2"/>
      <c r="B385" s="2">
        <f t="shared" si="71"/>
        <v>0.76200000000000057</v>
      </c>
      <c r="C385" s="2" t="e">
        <f t="shared" si="69"/>
        <v>#DIV/0!</v>
      </c>
      <c r="D385" s="2" t="e">
        <f t="shared" si="70"/>
        <v>#DIV/0!</v>
      </c>
      <c r="E385" s="34"/>
      <c r="F385" s="2"/>
      <c r="G385" s="2"/>
      <c r="H385" s="2"/>
      <c r="I385" s="2"/>
    </row>
    <row r="386" spans="1:9" x14ac:dyDescent="0.2">
      <c r="A386" s="2"/>
      <c r="B386" s="2">
        <f t="shared" si="71"/>
        <v>0.76400000000000057</v>
      </c>
      <c r="C386" s="2" t="e">
        <f t="shared" si="69"/>
        <v>#DIV/0!</v>
      </c>
      <c r="D386" s="2" t="e">
        <f t="shared" si="70"/>
        <v>#DIV/0!</v>
      </c>
      <c r="E386" s="34"/>
      <c r="F386" s="2"/>
      <c r="G386" s="2"/>
      <c r="H386" s="2"/>
      <c r="I386" s="2"/>
    </row>
    <row r="387" spans="1:9" x14ac:dyDescent="0.2">
      <c r="A387" s="2"/>
      <c r="B387" s="2">
        <f t="shared" si="71"/>
        <v>0.76600000000000057</v>
      </c>
      <c r="C387" s="2" t="e">
        <f t="shared" si="69"/>
        <v>#DIV/0!</v>
      </c>
      <c r="D387" s="2" t="e">
        <f t="shared" si="70"/>
        <v>#DIV/0!</v>
      </c>
      <c r="E387" s="34"/>
      <c r="F387" s="2"/>
      <c r="G387" s="2"/>
      <c r="H387" s="2"/>
      <c r="I387" s="2"/>
    </row>
    <row r="388" spans="1:9" x14ac:dyDescent="0.2">
      <c r="A388" s="2"/>
      <c r="B388" s="2">
        <f t="shared" si="71"/>
        <v>0.76800000000000057</v>
      </c>
      <c r="C388" s="2" t="e">
        <f t="shared" si="69"/>
        <v>#DIV/0!</v>
      </c>
      <c r="D388" s="2" t="e">
        <f t="shared" si="70"/>
        <v>#DIV/0!</v>
      </c>
      <c r="E388" s="34"/>
      <c r="F388" s="2"/>
      <c r="G388" s="2"/>
      <c r="H388" s="2"/>
      <c r="I388" s="2"/>
    </row>
    <row r="389" spans="1:9" x14ac:dyDescent="0.2">
      <c r="A389" s="2"/>
      <c r="B389" s="2">
        <f t="shared" si="71"/>
        <v>0.77000000000000057</v>
      </c>
      <c r="C389" s="2" t="e">
        <f t="shared" si="69"/>
        <v>#DIV/0!</v>
      </c>
      <c r="D389" s="2" t="e">
        <f t="shared" si="70"/>
        <v>#DIV/0!</v>
      </c>
      <c r="E389" s="34"/>
      <c r="F389" s="2"/>
      <c r="G389" s="2"/>
      <c r="H389" s="2"/>
      <c r="I389" s="2"/>
    </row>
    <row r="390" spans="1:9" x14ac:dyDescent="0.2">
      <c r="A390" s="2"/>
      <c r="B390" s="2">
        <f t="shared" si="71"/>
        <v>0.77200000000000057</v>
      </c>
      <c r="C390" s="2" t="e">
        <f t="shared" ref="C390:C405" si="72">((1/$C$2)*($E$2^0.5)*((($F$2/($D$2*B390))*B390)/($F$2/(($D$2*B390))+2*B390))^(2/3))*B390*($F$2/($D$2*B390))-$F$2</f>
        <v>#DIV/0!</v>
      </c>
      <c r="D390" s="2" t="e">
        <f t="shared" ref="D390:D405" si="73">ABS(C390)</f>
        <v>#DIV/0!</v>
      </c>
      <c r="E390" s="34"/>
      <c r="F390" s="2"/>
      <c r="G390" s="2"/>
      <c r="H390" s="2"/>
      <c r="I390" s="2"/>
    </row>
    <row r="391" spans="1:9" x14ac:dyDescent="0.2">
      <c r="A391" s="2"/>
      <c r="B391" s="2">
        <f t="shared" ref="B391:B406" si="74">B390+0.002</f>
        <v>0.77400000000000058</v>
      </c>
      <c r="C391" s="2" t="e">
        <f t="shared" si="72"/>
        <v>#DIV/0!</v>
      </c>
      <c r="D391" s="2" t="e">
        <f t="shared" si="73"/>
        <v>#DIV/0!</v>
      </c>
      <c r="E391" s="34"/>
      <c r="F391" s="2"/>
      <c r="G391" s="2"/>
      <c r="H391" s="2"/>
      <c r="I391" s="2"/>
    </row>
    <row r="392" spans="1:9" x14ac:dyDescent="0.2">
      <c r="A392" s="2"/>
      <c r="B392" s="2">
        <f t="shared" si="74"/>
        <v>0.77600000000000058</v>
      </c>
      <c r="C392" s="2" t="e">
        <f t="shared" si="72"/>
        <v>#DIV/0!</v>
      </c>
      <c r="D392" s="2" t="e">
        <f t="shared" si="73"/>
        <v>#DIV/0!</v>
      </c>
      <c r="E392" s="34"/>
      <c r="F392" s="2"/>
      <c r="G392" s="2"/>
      <c r="H392" s="2"/>
      <c r="I392" s="2"/>
    </row>
    <row r="393" spans="1:9" x14ac:dyDescent="0.2">
      <c r="A393" s="2"/>
      <c r="B393" s="2">
        <f t="shared" si="74"/>
        <v>0.77800000000000058</v>
      </c>
      <c r="C393" s="2" t="e">
        <f t="shared" si="72"/>
        <v>#DIV/0!</v>
      </c>
      <c r="D393" s="2" t="e">
        <f t="shared" si="73"/>
        <v>#DIV/0!</v>
      </c>
      <c r="E393" s="34"/>
      <c r="F393" s="2"/>
      <c r="G393" s="2"/>
      <c r="H393" s="2"/>
      <c r="I393" s="2"/>
    </row>
    <row r="394" spans="1:9" x14ac:dyDescent="0.2">
      <c r="A394" s="2"/>
      <c r="B394" s="2">
        <f t="shared" si="74"/>
        <v>0.78000000000000058</v>
      </c>
      <c r="C394" s="2" t="e">
        <f t="shared" si="72"/>
        <v>#DIV/0!</v>
      </c>
      <c r="D394" s="2" t="e">
        <f t="shared" si="73"/>
        <v>#DIV/0!</v>
      </c>
      <c r="E394" s="34"/>
      <c r="F394" s="2"/>
      <c r="G394" s="2"/>
      <c r="H394" s="2"/>
      <c r="I394" s="2"/>
    </row>
    <row r="395" spans="1:9" x14ac:dyDescent="0.2">
      <c r="A395" s="2"/>
      <c r="B395" s="2">
        <f t="shared" si="74"/>
        <v>0.78200000000000058</v>
      </c>
      <c r="C395" s="2" t="e">
        <f t="shared" si="72"/>
        <v>#DIV/0!</v>
      </c>
      <c r="D395" s="2" t="e">
        <f t="shared" si="73"/>
        <v>#DIV/0!</v>
      </c>
      <c r="E395" s="34"/>
      <c r="F395" s="2"/>
      <c r="G395" s="2"/>
      <c r="H395" s="2"/>
      <c r="I395" s="2"/>
    </row>
    <row r="396" spans="1:9" x14ac:dyDescent="0.2">
      <c r="A396" s="2"/>
      <c r="B396" s="2">
        <f t="shared" si="74"/>
        <v>0.78400000000000059</v>
      </c>
      <c r="C396" s="2" t="e">
        <f t="shared" si="72"/>
        <v>#DIV/0!</v>
      </c>
      <c r="D396" s="2" t="e">
        <f t="shared" si="73"/>
        <v>#DIV/0!</v>
      </c>
      <c r="E396" s="34"/>
      <c r="F396" s="2"/>
      <c r="G396" s="2"/>
      <c r="H396" s="2"/>
      <c r="I396" s="2"/>
    </row>
    <row r="397" spans="1:9" x14ac:dyDescent="0.2">
      <c r="A397" s="2"/>
      <c r="B397" s="2">
        <f t="shared" si="74"/>
        <v>0.78600000000000059</v>
      </c>
      <c r="C397" s="2" t="e">
        <f t="shared" si="72"/>
        <v>#DIV/0!</v>
      </c>
      <c r="D397" s="2" t="e">
        <f t="shared" si="73"/>
        <v>#DIV/0!</v>
      </c>
      <c r="E397" s="34"/>
      <c r="F397" s="2"/>
      <c r="G397" s="2"/>
      <c r="H397" s="2"/>
      <c r="I397" s="2"/>
    </row>
    <row r="398" spans="1:9" x14ac:dyDescent="0.2">
      <c r="A398" s="2"/>
      <c r="B398" s="2">
        <f t="shared" si="74"/>
        <v>0.78800000000000059</v>
      </c>
      <c r="C398" s="2" t="e">
        <f t="shared" si="72"/>
        <v>#DIV/0!</v>
      </c>
      <c r="D398" s="2" t="e">
        <f t="shared" si="73"/>
        <v>#DIV/0!</v>
      </c>
      <c r="E398" s="34"/>
      <c r="F398" s="2"/>
      <c r="G398" s="2"/>
      <c r="H398" s="2"/>
      <c r="I398" s="2"/>
    </row>
    <row r="399" spans="1:9" x14ac:dyDescent="0.2">
      <c r="A399" s="2"/>
      <c r="B399" s="2">
        <f t="shared" si="74"/>
        <v>0.79000000000000059</v>
      </c>
      <c r="C399" s="2" t="e">
        <f t="shared" si="72"/>
        <v>#DIV/0!</v>
      </c>
      <c r="D399" s="2" t="e">
        <f t="shared" si="73"/>
        <v>#DIV/0!</v>
      </c>
      <c r="E399" s="34"/>
      <c r="F399" s="2"/>
      <c r="G399" s="2"/>
      <c r="H399" s="2"/>
      <c r="I399" s="2"/>
    </row>
    <row r="400" spans="1:9" x14ac:dyDescent="0.2">
      <c r="A400" s="2"/>
      <c r="B400" s="2">
        <f t="shared" si="74"/>
        <v>0.79200000000000059</v>
      </c>
      <c r="C400" s="2" t="e">
        <f t="shared" si="72"/>
        <v>#DIV/0!</v>
      </c>
      <c r="D400" s="2" t="e">
        <f t="shared" si="73"/>
        <v>#DIV/0!</v>
      </c>
      <c r="E400" s="34"/>
      <c r="F400" s="2"/>
      <c r="G400" s="2"/>
      <c r="H400" s="2"/>
      <c r="I400" s="2"/>
    </row>
    <row r="401" spans="1:9" x14ac:dyDescent="0.2">
      <c r="A401" s="2"/>
      <c r="B401" s="2">
        <f t="shared" si="74"/>
        <v>0.79400000000000059</v>
      </c>
      <c r="C401" s="2" t="e">
        <f t="shared" si="72"/>
        <v>#DIV/0!</v>
      </c>
      <c r="D401" s="2" t="e">
        <f t="shared" si="73"/>
        <v>#DIV/0!</v>
      </c>
      <c r="E401" s="34"/>
      <c r="F401" s="2"/>
      <c r="G401" s="2"/>
      <c r="H401" s="2"/>
      <c r="I401" s="2"/>
    </row>
    <row r="402" spans="1:9" x14ac:dyDescent="0.2">
      <c r="A402" s="2"/>
      <c r="B402" s="2">
        <f t="shared" si="74"/>
        <v>0.7960000000000006</v>
      </c>
      <c r="C402" s="2" t="e">
        <f t="shared" si="72"/>
        <v>#DIV/0!</v>
      </c>
      <c r="D402" s="2" t="e">
        <f t="shared" si="73"/>
        <v>#DIV/0!</v>
      </c>
      <c r="E402" s="34"/>
      <c r="F402" s="2"/>
      <c r="G402" s="2"/>
      <c r="H402" s="2"/>
      <c r="I402" s="2"/>
    </row>
    <row r="403" spans="1:9" x14ac:dyDescent="0.2">
      <c r="A403" s="2"/>
      <c r="B403" s="2">
        <f t="shared" si="74"/>
        <v>0.7980000000000006</v>
      </c>
      <c r="C403" s="2" t="e">
        <f t="shared" si="72"/>
        <v>#DIV/0!</v>
      </c>
      <c r="D403" s="2" t="e">
        <f t="shared" si="73"/>
        <v>#DIV/0!</v>
      </c>
      <c r="E403" s="34"/>
      <c r="F403" s="2"/>
      <c r="G403" s="2"/>
      <c r="H403" s="2"/>
      <c r="I403" s="2"/>
    </row>
    <row r="404" spans="1:9" x14ac:dyDescent="0.2">
      <c r="A404" s="2"/>
      <c r="B404" s="2">
        <f t="shared" si="74"/>
        <v>0.8000000000000006</v>
      </c>
      <c r="C404" s="2" t="e">
        <f t="shared" si="72"/>
        <v>#DIV/0!</v>
      </c>
      <c r="D404" s="2" t="e">
        <f t="shared" si="73"/>
        <v>#DIV/0!</v>
      </c>
      <c r="E404" s="34"/>
      <c r="F404" s="2"/>
      <c r="G404" s="2"/>
      <c r="H404" s="2"/>
      <c r="I404" s="2"/>
    </row>
    <row r="405" spans="1:9" x14ac:dyDescent="0.2">
      <c r="A405" s="2"/>
      <c r="B405" s="2">
        <f t="shared" si="74"/>
        <v>0.8020000000000006</v>
      </c>
      <c r="C405" s="2" t="e">
        <f t="shared" si="72"/>
        <v>#DIV/0!</v>
      </c>
      <c r="D405" s="2" t="e">
        <f t="shared" si="73"/>
        <v>#DIV/0!</v>
      </c>
      <c r="E405" s="34"/>
      <c r="F405" s="2"/>
      <c r="G405" s="2"/>
      <c r="H405" s="2"/>
      <c r="I405" s="2"/>
    </row>
    <row r="406" spans="1:9" x14ac:dyDescent="0.2">
      <c r="A406" s="2"/>
      <c r="B406" s="2">
        <f t="shared" si="74"/>
        <v>0.8040000000000006</v>
      </c>
      <c r="C406" s="2" t="e">
        <f t="shared" ref="C406:C421" si="75">((1/$C$2)*($E$2^0.5)*((($F$2/($D$2*B406))*B406)/($F$2/(($D$2*B406))+2*B406))^(2/3))*B406*($F$2/($D$2*B406))-$F$2</f>
        <v>#DIV/0!</v>
      </c>
      <c r="D406" s="2" t="e">
        <f t="shared" ref="D406:D421" si="76">ABS(C406)</f>
        <v>#DIV/0!</v>
      </c>
      <c r="E406" s="34"/>
      <c r="F406" s="2"/>
      <c r="G406" s="2"/>
      <c r="H406" s="2"/>
      <c r="I406" s="2"/>
    </row>
    <row r="407" spans="1:9" x14ac:dyDescent="0.2">
      <c r="A407" s="2"/>
      <c r="B407" s="2">
        <f t="shared" ref="B407:B422" si="77">B406+0.002</f>
        <v>0.8060000000000006</v>
      </c>
      <c r="C407" s="2" t="e">
        <f t="shared" si="75"/>
        <v>#DIV/0!</v>
      </c>
      <c r="D407" s="2" t="e">
        <f t="shared" si="76"/>
        <v>#DIV/0!</v>
      </c>
      <c r="E407" s="34"/>
      <c r="F407" s="2"/>
      <c r="G407" s="2"/>
      <c r="H407" s="2"/>
      <c r="I407" s="2"/>
    </row>
    <row r="408" spans="1:9" x14ac:dyDescent="0.2">
      <c r="A408" s="2"/>
      <c r="B408" s="2">
        <f t="shared" si="77"/>
        <v>0.80800000000000061</v>
      </c>
      <c r="C408" s="2" t="e">
        <f t="shared" si="75"/>
        <v>#DIV/0!</v>
      </c>
      <c r="D408" s="2" t="e">
        <f t="shared" si="76"/>
        <v>#DIV/0!</v>
      </c>
      <c r="E408" s="34"/>
      <c r="F408" s="2"/>
      <c r="G408" s="2"/>
      <c r="H408" s="2"/>
      <c r="I408" s="2"/>
    </row>
    <row r="409" spans="1:9" x14ac:dyDescent="0.2">
      <c r="A409" s="2"/>
      <c r="B409" s="2">
        <f t="shared" si="77"/>
        <v>0.81000000000000061</v>
      </c>
      <c r="C409" s="2" t="e">
        <f t="shared" si="75"/>
        <v>#DIV/0!</v>
      </c>
      <c r="D409" s="2" t="e">
        <f t="shared" si="76"/>
        <v>#DIV/0!</v>
      </c>
      <c r="E409" s="34"/>
      <c r="F409" s="2"/>
      <c r="G409" s="2"/>
      <c r="H409" s="2"/>
      <c r="I409" s="2"/>
    </row>
    <row r="410" spans="1:9" x14ac:dyDescent="0.2">
      <c r="A410" s="2"/>
      <c r="B410" s="2">
        <f t="shared" si="77"/>
        <v>0.81200000000000061</v>
      </c>
      <c r="C410" s="2" t="e">
        <f t="shared" si="75"/>
        <v>#DIV/0!</v>
      </c>
      <c r="D410" s="2" t="e">
        <f t="shared" si="76"/>
        <v>#DIV/0!</v>
      </c>
      <c r="E410" s="34"/>
      <c r="F410" s="2"/>
      <c r="G410" s="2"/>
      <c r="H410" s="2"/>
      <c r="I410" s="2"/>
    </row>
    <row r="411" spans="1:9" x14ac:dyDescent="0.2">
      <c r="A411" s="2"/>
      <c r="B411" s="2">
        <f t="shared" si="77"/>
        <v>0.81400000000000061</v>
      </c>
      <c r="C411" s="2" t="e">
        <f t="shared" si="75"/>
        <v>#DIV/0!</v>
      </c>
      <c r="D411" s="2" t="e">
        <f t="shared" si="76"/>
        <v>#DIV/0!</v>
      </c>
      <c r="E411" s="34"/>
      <c r="F411" s="2"/>
      <c r="G411" s="2"/>
      <c r="H411" s="2"/>
      <c r="I411" s="2"/>
    </row>
    <row r="412" spans="1:9" x14ac:dyDescent="0.2">
      <c r="A412" s="2"/>
      <c r="B412" s="2">
        <f t="shared" si="77"/>
        <v>0.81600000000000061</v>
      </c>
      <c r="C412" s="2" t="e">
        <f t="shared" si="75"/>
        <v>#DIV/0!</v>
      </c>
      <c r="D412" s="2" t="e">
        <f t="shared" si="76"/>
        <v>#DIV/0!</v>
      </c>
      <c r="E412" s="34"/>
      <c r="F412" s="2"/>
      <c r="G412" s="2"/>
      <c r="H412" s="2"/>
      <c r="I412" s="2"/>
    </row>
    <row r="413" spans="1:9" x14ac:dyDescent="0.2">
      <c r="A413" s="2"/>
      <c r="B413" s="2">
        <f t="shared" si="77"/>
        <v>0.81800000000000062</v>
      </c>
      <c r="C413" s="2" t="e">
        <f t="shared" si="75"/>
        <v>#DIV/0!</v>
      </c>
      <c r="D413" s="2" t="e">
        <f t="shared" si="76"/>
        <v>#DIV/0!</v>
      </c>
      <c r="E413" s="34"/>
      <c r="F413" s="2"/>
      <c r="G413" s="2"/>
      <c r="H413" s="2"/>
      <c r="I413" s="2"/>
    </row>
    <row r="414" spans="1:9" x14ac:dyDescent="0.2">
      <c r="A414" s="2"/>
      <c r="B414" s="2">
        <f t="shared" si="77"/>
        <v>0.82000000000000062</v>
      </c>
      <c r="C414" s="2" t="e">
        <f t="shared" si="75"/>
        <v>#DIV/0!</v>
      </c>
      <c r="D414" s="2" t="e">
        <f t="shared" si="76"/>
        <v>#DIV/0!</v>
      </c>
      <c r="E414" s="34"/>
      <c r="F414" s="2"/>
      <c r="G414" s="2"/>
      <c r="H414" s="2"/>
      <c r="I414" s="2"/>
    </row>
    <row r="415" spans="1:9" x14ac:dyDescent="0.2">
      <c r="A415" s="2"/>
      <c r="B415" s="2">
        <f t="shared" si="77"/>
        <v>0.82200000000000062</v>
      </c>
      <c r="C415" s="2" t="e">
        <f t="shared" si="75"/>
        <v>#DIV/0!</v>
      </c>
      <c r="D415" s="2" t="e">
        <f t="shared" si="76"/>
        <v>#DIV/0!</v>
      </c>
      <c r="E415" s="34"/>
      <c r="F415" s="2"/>
      <c r="G415" s="2"/>
      <c r="H415" s="2"/>
      <c r="I415" s="2"/>
    </row>
    <row r="416" spans="1:9" x14ac:dyDescent="0.2">
      <c r="A416" s="2"/>
      <c r="B416" s="2">
        <f t="shared" si="77"/>
        <v>0.82400000000000062</v>
      </c>
      <c r="C416" s="2" t="e">
        <f t="shared" si="75"/>
        <v>#DIV/0!</v>
      </c>
      <c r="D416" s="2" t="e">
        <f t="shared" si="76"/>
        <v>#DIV/0!</v>
      </c>
      <c r="E416" s="34"/>
      <c r="F416" s="2"/>
      <c r="G416" s="2"/>
      <c r="H416" s="2"/>
      <c r="I416" s="2"/>
    </row>
    <row r="417" spans="1:9" x14ac:dyDescent="0.2">
      <c r="A417" s="2"/>
      <c r="B417" s="2">
        <f t="shared" si="77"/>
        <v>0.82600000000000062</v>
      </c>
      <c r="C417" s="2" t="e">
        <f t="shared" si="75"/>
        <v>#DIV/0!</v>
      </c>
      <c r="D417" s="2" t="e">
        <f t="shared" si="76"/>
        <v>#DIV/0!</v>
      </c>
      <c r="E417" s="34"/>
      <c r="F417" s="2"/>
      <c r="G417" s="2"/>
      <c r="H417" s="2"/>
      <c r="I417" s="2"/>
    </row>
    <row r="418" spans="1:9" x14ac:dyDescent="0.2">
      <c r="A418" s="2"/>
      <c r="B418" s="2">
        <f t="shared" si="77"/>
        <v>0.82800000000000062</v>
      </c>
      <c r="C418" s="2" t="e">
        <f t="shared" si="75"/>
        <v>#DIV/0!</v>
      </c>
      <c r="D418" s="2" t="e">
        <f t="shared" si="76"/>
        <v>#DIV/0!</v>
      </c>
      <c r="E418" s="34"/>
      <c r="F418" s="2"/>
      <c r="G418" s="2"/>
      <c r="H418" s="2"/>
      <c r="I418" s="2"/>
    </row>
    <row r="419" spans="1:9" x14ac:dyDescent="0.2">
      <c r="A419" s="2"/>
      <c r="B419" s="2">
        <f t="shared" si="77"/>
        <v>0.83000000000000063</v>
      </c>
      <c r="C419" s="2" t="e">
        <f t="shared" si="75"/>
        <v>#DIV/0!</v>
      </c>
      <c r="D419" s="2" t="e">
        <f t="shared" si="76"/>
        <v>#DIV/0!</v>
      </c>
      <c r="E419" s="34"/>
      <c r="F419" s="2"/>
      <c r="G419" s="2"/>
      <c r="H419" s="2"/>
      <c r="I419" s="2"/>
    </row>
    <row r="420" spans="1:9" x14ac:dyDescent="0.2">
      <c r="A420" s="2"/>
      <c r="B420" s="2">
        <f t="shared" si="77"/>
        <v>0.83200000000000063</v>
      </c>
      <c r="C420" s="2" t="e">
        <f t="shared" si="75"/>
        <v>#DIV/0!</v>
      </c>
      <c r="D420" s="2" t="e">
        <f t="shared" si="76"/>
        <v>#DIV/0!</v>
      </c>
      <c r="E420" s="34"/>
      <c r="F420" s="2"/>
      <c r="G420" s="2"/>
      <c r="H420" s="2"/>
      <c r="I420" s="2"/>
    </row>
    <row r="421" spans="1:9" x14ac:dyDescent="0.2">
      <c r="A421" s="2"/>
      <c r="B421" s="2">
        <f t="shared" si="77"/>
        <v>0.83400000000000063</v>
      </c>
      <c r="C421" s="2" t="e">
        <f t="shared" si="75"/>
        <v>#DIV/0!</v>
      </c>
      <c r="D421" s="2" t="e">
        <f t="shared" si="76"/>
        <v>#DIV/0!</v>
      </c>
      <c r="E421" s="34"/>
      <c r="F421" s="2"/>
      <c r="G421" s="2"/>
      <c r="H421" s="2"/>
      <c r="I421" s="2"/>
    </row>
    <row r="422" spans="1:9" x14ac:dyDescent="0.2">
      <c r="A422" s="2"/>
      <c r="B422" s="2">
        <f t="shared" si="77"/>
        <v>0.83600000000000063</v>
      </c>
      <c r="C422" s="2" t="e">
        <f t="shared" ref="C422:C436" si="78">((1/$C$2)*($E$2^0.5)*((($F$2/($D$2*B422))*B422)/($F$2/(($D$2*B422))+2*B422))^(2/3))*B422*($F$2/($D$2*B422))-$F$2</f>
        <v>#DIV/0!</v>
      </c>
      <c r="D422" s="2" t="e">
        <f t="shared" ref="D422:D436" si="79">ABS(C422)</f>
        <v>#DIV/0!</v>
      </c>
      <c r="E422" s="34"/>
      <c r="F422" s="2"/>
      <c r="G422" s="2"/>
      <c r="H422" s="2"/>
      <c r="I422" s="2"/>
    </row>
    <row r="423" spans="1:9" x14ac:dyDescent="0.2">
      <c r="A423" s="2"/>
      <c r="B423" s="2">
        <f t="shared" ref="B423:B436" si="80">B422+0.002</f>
        <v>0.83800000000000063</v>
      </c>
      <c r="C423" s="2" t="e">
        <f t="shared" si="78"/>
        <v>#DIV/0!</v>
      </c>
      <c r="D423" s="2" t="e">
        <f t="shared" si="79"/>
        <v>#DIV/0!</v>
      </c>
      <c r="E423" s="34"/>
      <c r="F423" s="2"/>
      <c r="G423" s="2"/>
      <c r="H423" s="2"/>
      <c r="I423" s="2"/>
    </row>
    <row r="424" spans="1:9" x14ac:dyDescent="0.2">
      <c r="A424" s="2"/>
      <c r="B424" s="2">
        <f t="shared" si="80"/>
        <v>0.84000000000000064</v>
      </c>
      <c r="C424" s="2" t="e">
        <f t="shared" si="78"/>
        <v>#DIV/0!</v>
      </c>
      <c r="D424" s="2" t="e">
        <f t="shared" si="79"/>
        <v>#DIV/0!</v>
      </c>
      <c r="E424" s="34"/>
      <c r="F424" s="2"/>
      <c r="G424" s="2"/>
      <c r="H424" s="2"/>
      <c r="I424" s="2"/>
    </row>
    <row r="425" spans="1:9" x14ac:dyDescent="0.2">
      <c r="A425" s="2"/>
      <c r="B425" s="2">
        <f t="shared" si="80"/>
        <v>0.84200000000000064</v>
      </c>
      <c r="C425" s="2" t="e">
        <f t="shared" si="78"/>
        <v>#DIV/0!</v>
      </c>
      <c r="D425" s="2" t="e">
        <f t="shared" si="79"/>
        <v>#DIV/0!</v>
      </c>
      <c r="E425" s="34"/>
      <c r="F425" s="2"/>
      <c r="G425" s="2"/>
      <c r="H425" s="2"/>
      <c r="I425" s="2"/>
    </row>
    <row r="426" spans="1:9" x14ac:dyDescent="0.2">
      <c r="A426" s="2"/>
      <c r="B426" s="2">
        <f t="shared" si="80"/>
        <v>0.84400000000000064</v>
      </c>
      <c r="C426" s="2" t="e">
        <f t="shared" si="78"/>
        <v>#DIV/0!</v>
      </c>
      <c r="D426" s="2" t="e">
        <f t="shared" si="79"/>
        <v>#DIV/0!</v>
      </c>
      <c r="E426" s="34"/>
      <c r="F426" s="2"/>
      <c r="G426" s="2"/>
      <c r="H426" s="2"/>
      <c r="I426" s="2"/>
    </row>
    <row r="427" spans="1:9" x14ac:dyDescent="0.2">
      <c r="A427" s="2"/>
      <c r="B427" s="2">
        <f t="shared" si="80"/>
        <v>0.84600000000000064</v>
      </c>
      <c r="C427" s="2" t="e">
        <f t="shared" si="78"/>
        <v>#DIV/0!</v>
      </c>
      <c r="D427" s="2" t="e">
        <f t="shared" si="79"/>
        <v>#DIV/0!</v>
      </c>
      <c r="E427" s="34"/>
      <c r="F427" s="2"/>
      <c r="G427" s="2"/>
      <c r="H427" s="2"/>
      <c r="I427" s="2"/>
    </row>
    <row r="428" spans="1:9" x14ac:dyDescent="0.2">
      <c r="A428" s="2"/>
      <c r="B428" s="2">
        <f t="shared" si="80"/>
        <v>0.84800000000000064</v>
      </c>
      <c r="C428" s="2" t="e">
        <f t="shared" si="78"/>
        <v>#DIV/0!</v>
      </c>
      <c r="D428" s="2" t="e">
        <f t="shared" si="79"/>
        <v>#DIV/0!</v>
      </c>
      <c r="E428" s="34"/>
      <c r="F428" s="2"/>
      <c r="G428" s="2"/>
      <c r="H428" s="2"/>
      <c r="I428" s="2"/>
    </row>
    <row r="429" spans="1:9" x14ac:dyDescent="0.2">
      <c r="A429" s="2"/>
      <c r="B429" s="2">
        <f t="shared" si="80"/>
        <v>0.85000000000000064</v>
      </c>
      <c r="C429" s="2" t="e">
        <f t="shared" si="78"/>
        <v>#DIV/0!</v>
      </c>
      <c r="D429" s="2" t="e">
        <f t="shared" si="79"/>
        <v>#DIV/0!</v>
      </c>
      <c r="E429" s="34"/>
      <c r="F429" s="2"/>
      <c r="G429" s="2"/>
      <c r="H429" s="2"/>
      <c r="I429" s="2"/>
    </row>
    <row r="430" spans="1:9" x14ac:dyDescent="0.2">
      <c r="A430" s="2"/>
      <c r="B430" s="2">
        <f t="shared" si="80"/>
        <v>0.85200000000000065</v>
      </c>
      <c r="C430" s="2" t="e">
        <f t="shared" si="78"/>
        <v>#DIV/0!</v>
      </c>
      <c r="D430" s="2" t="e">
        <f t="shared" si="79"/>
        <v>#DIV/0!</v>
      </c>
      <c r="E430" s="34"/>
      <c r="F430" s="2"/>
      <c r="G430" s="2"/>
      <c r="H430" s="2"/>
      <c r="I430" s="2"/>
    </row>
    <row r="431" spans="1:9" x14ac:dyDescent="0.2">
      <c r="A431" s="2"/>
      <c r="B431" s="2">
        <f t="shared" si="80"/>
        <v>0.85400000000000065</v>
      </c>
      <c r="C431" s="2" t="e">
        <f t="shared" si="78"/>
        <v>#DIV/0!</v>
      </c>
      <c r="D431" s="2" t="e">
        <f t="shared" si="79"/>
        <v>#DIV/0!</v>
      </c>
      <c r="E431" s="34"/>
      <c r="F431" s="2"/>
      <c r="G431" s="2"/>
      <c r="H431" s="2"/>
      <c r="I431" s="2"/>
    </row>
    <row r="432" spans="1:9" x14ac:dyDescent="0.2">
      <c r="A432" s="2"/>
      <c r="B432" s="2">
        <f t="shared" si="80"/>
        <v>0.85600000000000065</v>
      </c>
      <c r="C432" s="2" t="e">
        <f t="shared" si="78"/>
        <v>#DIV/0!</v>
      </c>
      <c r="D432" s="2" t="e">
        <f t="shared" si="79"/>
        <v>#DIV/0!</v>
      </c>
      <c r="E432" s="34"/>
      <c r="F432" s="2"/>
      <c r="G432" s="2"/>
      <c r="H432" s="2"/>
      <c r="I432" s="2"/>
    </row>
    <row r="433" spans="1:9" x14ac:dyDescent="0.2">
      <c r="A433" s="2"/>
      <c r="B433" s="2">
        <f t="shared" si="80"/>
        <v>0.85800000000000065</v>
      </c>
      <c r="C433" s="2" t="e">
        <f t="shared" si="78"/>
        <v>#DIV/0!</v>
      </c>
      <c r="D433" s="2" t="e">
        <f t="shared" si="79"/>
        <v>#DIV/0!</v>
      </c>
      <c r="E433" s="34"/>
      <c r="F433" s="2"/>
      <c r="G433" s="2"/>
      <c r="H433" s="2"/>
      <c r="I433" s="2"/>
    </row>
    <row r="434" spans="1:9" x14ac:dyDescent="0.2">
      <c r="A434" s="2"/>
      <c r="B434" s="2">
        <f t="shared" si="80"/>
        <v>0.86000000000000065</v>
      </c>
      <c r="C434" s="2" t="e">
        <f t="shared" si="78"/>
        <v>#DIV/0!</v>
      </c>
      <c r="D434" s="2" t="e">
        <f t="shared" si="79"/>
        <v>#DIV/0!</v>
      </c>
      <c r="E434" s="34"/>
      <c r="F434" s="2"/>
      <c r="G434" s="2"/>
      <c r="H434" s="2"/>
      <c r="I434" s="2"/>
    </row>
    <row r="435" spans="1:9" x14ac:dyDescent="0.2">
      <c r="A435" s="2"/>
      <c r="B435" s="2">
        <f t="shared" si="80"/>
        <v>0.86200000000000065</v>
      </c>
      <c r="C435" s="2" t="e">
        <f t="shared" si="78"/>
        <v>#DIV/0!</v>
      </c>
      <c r="D435" s="2" t="e">
        <f t="shared" si="79"/>
        <v>#DIV/0!</v>
      </c>
      <c r="E435" s="34"/>
      <c r="F435" s="2"/>
      <c r="G435" s="2"/>
      <c r="H435" s="2"/>
      <c r="I435" s="2"/>
    </row>
    <row r="436" spans="1:9" x14ac:dyDescent="0.2">
      <c r="A436" s="2"/>
      <c r="B436" s="2">
        <f t="shared" si="80"/>
        <v>0.86400000000000066</v>
      </c>
      <c r="C436" s="2" t="e">
        <f t="shared" si="78"/>
        <v>#DIV/0!</v>
      </c>
      <c r="D436" s="2" t="e">
        <f t="shared" si="79"/>
        <v>#DIV/0!</v>
      </c>
      <c r="E436" s="34"/>
      <c r="F436" s="2"/>
      <c r="G436" s="2"/>
      <c r="H436" s="2"/>
      <c r="I436" s="2"/>
    </row>
    <row r="437" spans="1:9" x14ac:dyDescent="0.2">
      <c r="A437" s="2"/>
      <c r="B437" s="2"/>
      <c r="C437" s="2"/>
      <c r="D437" s="2"/>
      <c r="E437" s="34"/>
      <c r="F437" s="2"/>
      <c r="G437" s="2"/>
      <c r="H437" s="2"/>
      <c r="I437" s="2"/>
    </row>
    <row r="438" spans="1:9" x14ac:dyDescent="0.2">
      <c r="A438" s="2"/>
      <c r="B438" s="2"/>
      <c r="C438" s="4" t="s">
        <v>8</v>
      </c>
      <c r="D438" s="2" t="e">
        <f>MIN(D5:D404)</f>
        <v>#DIV/0!</v>
      </c>
      <c r="E438" s="2"/>
      <c r="F438" s="2"/>
      <c r="G438" s="2"/>
      <c r="H438" s="2"/>
      <c r="I438" s="2"/>
    </row>
    <row r="439" spans="1:9" x14ac:dyDescent="0.2">
      <c r="A439" s="34" t="s">
        <v>7</v>
      </c>
      <c r="B439" s="35" t="s">
        <v>1</v>
      </c>
      <c r="C439" s="2"/>
      <c r="D439" s="2"/>
      <c r="E439" s="2"/>
      <c r="F439" s="2"/>
      <c r="G439" s="2"/>
      <c r="H439" s="2"/>
      <c r="I439" s="2"/>
    </row>
    <row r="440" spans="1:9" x14ac:dyDescent="0.2">
      <c r="A440" s="2" t="e">
        <f>D438</f>
        <v>#DIV/0!</v>
      </c>
      <c r="B440" s="2" t="e">
        <f>DGET(B4:D436,B4,A439:A440)</f>
        <v>#NUM!</v>
      </c>
      <c r="C440" s="2"/>
      <c r="D440" s="2"/>
      <c r="E440" s="2"/>
      <c r="F440" s="2"/>
      <c r="G440" s="2"/>
      <c r="H440" s="2"/>
      <c r="I440" s="2"/>
    </row>
  </sheetData>
  <phoneticPr fontId="21" type="noConversion"/>
  <printOptions gridLines="1" gridLinesSet="0"/>
  <pageMargins left="0.78740157499999996" right="0.78740157499999996" top="0.984251969" bottom="0.984251969" header="0.49212598499999999" footer="0.49212598499999999"/>
  <headerFooter alignWithMargins="0">
    <oddHeader>&amp;A</oddHeader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zoomScale="145" zoomScaleNormal="145" workbookViewId="0">
      <selection activeCell="Z42" sqref="Z42"/>
    </sheetView>
  </sheetViews>
  <sheetFormatPr defaultColWidth="12" defaultRowHeight="12.75" x14ac:dyDescent="0.2"/>
  <cols>
    <col min="1" max="1" width="25" style="2" customWidth="1"/>
    <col min="2" max="3" width="12" style="2" customWidth="1"/>
    <col min="4" max="4" width="15.33203125" style="2" customWidth="1"/>
    <col min="5" max="6" width="0" style="2" hidden="1" customWidth="1"/>
    <col min="7" max="7" width="15.33203125" style="2" hidden="1" customWidth="1"/>
    <col min="8" max="16384" width="12" style="2"/>
  </cols>
  <sheetData>
    <row r="1" spans="1:8" ht="18.75" x14ac:dyDescent="0.3">
      <c r="A1" s="66" t="s">
        <v>248</v>
      </c>
    </row>
    <row r="2" spans="1:8" x14ac:dyDescent="0.2">
      <c r="A2" s="67" t="s">
        <v>249</v>
      </c>
    </row>
    <row r="3" spans="1:8" x14ac:dyDescent="0.2">
      <c r="B3" s="41" t="str">
        <f>IF($G4=FALSE,"Insira apenas númenros","")</f>
        <v/>
      </c>
    </row>
    <row r="4" spans="1:8" x14ac:dyDescent="0.2">
      <c r="A4" s="4" t="s">
        <v>250</v>
      </c>
      <c r="B4" s="38">
        <v>0.01</v>
      </c>
      <c r="C4" s="41" t="str">
        <f>IF(B4="","Valor assumido 0,013","")</f>
        <v/>
      </c>
      <c r="G4" s="2" t="b">
        <f>IF($B$4="","",ISNUMBER($B$4))</f>
        <v>1</v>
      </c>
    </row>
    <row r="5" spans="1:8" hidden="1" x14ac:dyDescent="0.2">
      <c r="A5" s="4"/>
      <c r="B5" s="53">
        <f>IF(B4="",(0.013),B4)</f>
        <v>0.01</v>
      </c>
    </row>
    <row r="6" spans="1:8" x14ac:dyDescent="0.2">
      <c r="A6" s="4" t="s">
        <v>19</v>
      </c>
      <c r="B6" s="50" t="str">
        <f>IF(COUNTA(B7:B8)&gt;1,"Os valores foram somados","")</f>
        <v/>
      </c>
    </row>
    <row r="7" spans="1:8" ht="15.75" x14ac:dyDescent="0.2">
      <c r="B7" s="38"/>
      <c r="C7" s="2" t="s">
        <v>20</v>
      </c>
      <c r="D7" s="41" t="str">
        <f>IF($G7=FALSE,"Insira apenas númenros","")</f>
        <v/>
      </c>
      <c r="E7" s="2">
        <f>B7</f>
        <v>0</v>
      </c>
      <c r="G7" s="2" t="str">
        <f>IF($B$7="","",ISNUMBER($B$7))</f>
        <v/>
      </c>
    </row>
    <row r="8" spans="1:8" x14ac:dyDescent="0.2">
      <c r="B8" s="38">
        <v>0.1</v>
      </c>
      <c r="C8" s="2" t="s">
        <v>21</v>
      </c>
      <c r="D8" s="41" t="str">
        <f>IF($G8=FALSE,"Insira apenas númenros","")</f>
        <v/>
      </c>
      <c r="E8" s="2">
        <f>B8/100</f>
        <v>1E-3</v>
      </c>
      <c r="G8" s="2" t="b">
        <f>IF($B$8="","",ISNUMBER($B$8))</f>
        <v>1</v>
      </c>
    </row>
    <row r="9" spans="1:8" hidden="1" x14ac:dyDescent="0.2">
      <c r="D9" s="2">
        <f>SUM(E7:E8)</f>
        <v>1E-3</v>
      </c>
    </row>
    <row r="10" spans="1:8" s="4" customFormat="1" x14ac:dyDescent="0.2">
      <c r="C10" s="8" t="s">
        <v>251</v>
      </c>
      <c r="D10" s="8" t="s">
        <v>252</v>
      </c>
    </row>
    <row r="11" spans="1:8" s="8" customFormat="1" x14ac:dyDescent="0.2">
      <c r="A11" s="4" t="s">
        <v>253</v>
      </c>
      <c r="B11" s="8" t="s">
        <v>254</v>
      </c>
      <c r="C11" s="8" t="s">
        <v>42</v>
      </c>
      <c r="D11" s="8" t="s">
        <v>42</v>
      </c>
      <c r="H11" s="68"/>
    </row>
    <row r="12" spans="1:8" ht="15.75" x14ac:dyDescent="0.2">
      <c r="A12" s="4" t="s">
        <v>255</v>
      </c>
      <c r="B12" s="8" t="s">
        <v>23</v>
      </c>
      <c r="C12" s="8" t="s">
        <v>28</v>
      </c>
      <c r="D12" s="8" t="s">
        <v>28</v>
      </c>
    </row>
    <row r="13" spans="1:8" x14ac:dyDescent="0.2">
      <c r="A13" s="69">
        <v>20</v>
      </c>
      <c r="B13" s="56">
        <f>IF($G$8=FALSE,"",IF($D$9=0,"",(((PI()*(($A13/100)/2)^2)/(PI()*($A13/100)))^(2/3))*(1/$B$5)*($D$9^0.5)))</f>
        <v>0.42918710946627853</v>
      </c>
      <c r="C13" s="56">
        <f>IF($G$8=FALSE,"",IF($D$9=0,"",(PI()*((($A13/100)/2)^2))*($B13)))</f>
        <v>1.3483310701146991E-2</v>
      </c>
      <c r="D13" s="56">
        <f>IF($G$8=FALSE,"",IF($D$9=0,"",(PI()*(((($A13/100)/2)^2)/2))*($B13)))</f>
        <v>6.7416553505734956E-3</v>
      </c>
      <c r="E13" s="34"/>
    </row>
    <row r="14" spans="1:8" x14ac:dyDescent="0.2">
      <c r="A14" s="69">
        <v>30</v>
      </c>
      <c r="B14" s="56">
        <f t="shared" ref="B14:B29" si="0">IF($G$8=FALSE,"",IF($D$9=0,"",(((PI()*(($A14/100)/2)^2)/(PI()*($A14/100)))^(2/3))*(1/$B$5)*($D$9^0.5)))</f>
        <v>0.56239421181957061</v>
      </c>
      <c r="C14" s="56">
        <f t="shared" ref="C14:C29" si="1">IF($G$8=FALSE,"",IF($D$9=0,"",(PI()*((($A14/100)/2)^2))*($B14)))</f>
        <v>3.9753304296160162E-2</v>
      </c>
      <c r="D14" s="56">
        <f t="shared" ref="D14:D29" si="2">IF($G$8=FALSE,"",IF($D$9=0,"",(PI()*(((($A14/100)/2)^2)/2))*($B14)))</f>
        <v>1.9876652148080081E-2</v>
      </c>
      <c r="E14" s="34"/>
    </row>
    <row r="15" spans="1:8" x14ac:dyDescent="0.2">
      <c r="A15" s="70">
        <v>40</v>
      </c>
      <c r="B15" s="56">
        <f t="shared" si="0"/>
        <v>0.68129206905796158</v>
      </c>
      <c r="C15" s="56">
        <f t="shared" si="1"/>
        <v>8.5613686364059291E-2</v>
      </c>
      <c r="D15" s="56">
        <f t="shared" si="2"/>
        <v>4.2806843182029646E-2</v>
      </c>
      <c r="E15" s="34"/>
    </row>
    <row r="16" spans="1:8" x14ac:dyDescent="0.2">
      <c r="A16" s="70">
        <v>50</v>
      </c>
      <c r="B16" s="56">
        <f t="shared" si="0"/>
        <v>0.79056941504209499</v>
      </c>
      <c r="C16" s="56">
        <f t="shared" si="1"/>
        <v>0.15522794165306411</v>
      </c>
      <c r="D16" s="56">
        <f t="shared" si="2"/>
        <v>7.7613970826532055E-2</v>
      </c>
      <c r="E16" s="34"/>
    </row>
    <row r="17" spans="1:4" x14ac:dyDescent="0.2">
      <c r="A17" s="70">
        <v>60</v>
      </c>
      <c r="B17" s="56">
        <f t="shared" si="0"/>
        <v>0.89274516346321275</v>
      </c>
      <c r="C17" s="56">
        <f t="shared" si="1"/>
        <v>0.25241774823574636</v>
      </c>
      <c r="D17" s="56">
        <f t="shared" si="2"/>
        <v>0.12620887411787318</v>
      </c>
    </row>
    <row r="18" spans="1:4" x14ac:dyDescent="0.2">
      <c r="A18" s="70">
        <v>70</v>
      </c>
      <c r="B18" s="56">
        <f t="shared" si="0"/>
        <v>0.98936991278349573</v>
      </c>
      <c r="C18" s="56">
        <f t="shared" si="1"/>
        <v>0.38075416308621701</v>
      </c>
      <c r="D18" s="56">
        <f t="shared" si="2"/>
        <v>0.19037708154310851</v>
      </c>
    </row>
    <row r="19" spans="1:4" x14ac:dyDescent="0.2">
      <c r="A19" s="70">
        <v>80</v>
      </c>
      <c r="B19" s="56">
        <f t="shared" si="0"/>
        <v>1.081483747120199</v>
      </c>
      <c r="C19" s="56">
        <f t="shared" si="1"/>
        <v>0.54361302318873261</v>
      </c>
      <c r="D19" s="56">
        <f t="shared" si="2"/>
        <v>0.27180651159436631</v>
      </c>
    </row>
    <row r="20" spans="1:4" x14ac:dyDescent="0.2">
      <c r="A20" s="70">
        <v>90</v>
      </c>
      <c r="B20" s="56">
        <f t="shared" si="0"/>
        <v>1.1698271021839148</v>
      </c>
      <c r="C20" s="56">
        <f t="shared" si="1"/>
        <v>0.74421184661372275</v>
      </c>
      <c r="D20" s="56">
        <f t="shared" si="2"/>
        <v>0.37210592330686137</v>
      </c>
    </row>
    <row r="21" spans="1:4" x14ac:dyDescent="0.2">
      <c r="A21" s="70">
        <v>100</v>
      </c>
      <c r="B21" s="56">
        <f t="shared" si="0"/>
        <v>1.2549507210917055</v>
      </c>
      <c r="C21" s="56">
        <f t="shared" si="1"/>
        <v>0.9856359914997288</v>
      </c>
      <c r="D21" s="56">
        <f t="shared" si="2"/>
        <v>0.4928179957498644</v>
      </c>
    </row>
    <row r="22" spans="1:4" x14ac:dyDescent="0.2">
      <c r="A22" s="70">
        <v>125</v>
      </c>
      <c r="B22" s="56">
        <f t="shared" si="0"/>
        <v>1.4562413134383914</v>
      </c>
      <c r="C22" s="56">
        <f t="shared" si="1"/>
        <v>1.7870769578718757</v>
      </c>
      <c r="D22" s="56">
        <f t="shared" si="2"/>
        <v>0.89353847893593785</v>
      </c>
    </row>
    <row r="23" spans="1:4" x14ac:dyDescent="0.2">
      <c r="A23" s="70">
        <v>150</v>
      </c>
      <c r="B23" s="56">
        <f t="shared" si="0"/>
        <v>1.6444506512286681</v>
      </c>
      <c r="C23" s="56">
        <f t="shared" si="1"/>
        <v>2.9059841728636506</v>
      </c>
      <c r="D23" s="56">
        <f t="shared" si="2"/>
        <v>1.4529920864318253</v>
      </c>
    </row>
    <row r="24" spans="1:4" x14ac:dyDescent="0.2">
      <c r="A24" s="70">
        <v>200</v>
      </c>
      <c r="B24" s="56">
        <f t="shared" si="0"/>
        <v>1.9921100948292236</v>
      </c>
      <c r="C24" s="56">
        <f t="shared" si="1"/>
        <v>6.2583984390575553</v>
      </c>
      <c r="D24" s="56">
        <f t="shared" si="2"/>
        <v>3.1291992195287777</v>
      </c>
    </row>
    <row r="25" spans="1:4" x14ac:dyDescent="0.2">
      <c r="A25" s="70">
        <v>300</v>
      </c>
      <c r="B25" s="56">
        <f t="shared" si="0"/>
        <v>2.6104026936701783</v>
      </c>
      <c r="C25" s="56">
        <f t="shared" si="1"/>
        <v>18.451849332026789</v>
      </c>
      <c r="D25" s="56">
        <f t="shared" si="2"/>
        <v>9.2259246660133947</v>
      </c>
    </row>
    <row r="26" spans="1:4" x14ac:dyDescent="0.2">
      <c r="A26" s="70">
        <v>400</v>
      </c>
      <c r="B26" s="56">
        <f t="shared" si="0"/>
        <v>3.1622776601683791</v>
      </c>
      <c r="C26" s="56">
        <f t="shared" si="1"/>
        <v>39.738353063184398</v>
      </c>
      <c r="D26" s="56">
        <f t="shared" si="2"/>
        <v>19.869176531592199</v>
      </c>
    </row>
    <row r="27" spans="1:4" x14ac:dyDescent="0.2">
      <c r="A27" s="70">
        <v>500</v>
      </c>
      <c r="B27" s="56">
        <f t="shared" si="0"/>
        <v>3.6694981690551742</v>
      </c>
      <c r="C27" s="56">
        <f t="shared" si="1"/>
        <v>72.050428064155824</v>
      </c>
      <c r="D27" s="56">
        <f t="shared" si="2"/>
        <v>36.025214032077912</v>
      </c>
    </row>
    <row r="28" spans="1:4" x14ac:dyDescent="0.2">
      <c r="A28" s="70">
        <v>700</v>
      </c>
      <c r="B28" s="56">
        <f t="shared" si="0"/>
        <v>4.5922483394883225</v>
      </c>
      <c r="C28" s="56">
        <f t="shared" si="1"/>
        <v>176.73042717325637</v>
      </c>
      <c r="D28" s="56">
        <f t="shared" si="2"/>
        <v>88.365213586628187</v>
      </c>
    </row>
    <row r="29" spans="1:4" x14ac:dyDescent="0.2">
      <c r="A29" s="70">
        <v>1000</v>
      </c>
      <c r="B29" s="56">
        <f t="shared" si="0"/>
        <v>5.8249652537535646</v>
      </c>
      <c r="C29" s="56">
        <f t="shared" si="1"/>
        <v>457.49170121520012</v>
      </c>
      <c r="D29" s="56">
        <f t="shared" si="2"/>
        <v>228.74585060760006</v>
      </c>
    </row>
  </sheetData>
  <phoneticPr fontId="21" type="noConversion"/>
  <printOptions gridLinesSet="0"/>
  <pageMargins left="0.78740157499999996" right="0.78740157499999996" top="0.984251969" bottom="0.984251969" header="0.49212598499999999" footer="0.49212598499999999"/>
  <pageSetup paperSize="9" orientation="landscape" horizontalDpi="4294967295" verticalDpi="0" r:id="rId1"/>
  <headerFooter alignWithMargins="0">
    <oddHeader>&amp;A</oddHeader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showGridLines="0" tabSelected="1" topLeftCell="C1" zoomScale="140" workbookViewId="0">
      <selection activeCell="E26" sqref="E26"/>
    </sheetView>
  </sheetViews>
  <sheetFormatPr defaultColWidth="12" defaultRowHeight="12.75" x14ac:dyDescent="0.2"/>
  <cols>
    <col min="1" max="2" width="0" style="2" hidden="1" customWidth="1"/>
    <col min="3" max="3" width="18.83203125" style="2" customWidth="1"/>
    <col min="4" max="4" width="12" style="2" customWidth="1"/>
    <col min="5" max="5" width="8.83203125" style="2" customWidth="1"/>
    <col min="6" max="6" width="18.1640625" style="2" customWidth="1"/>
    <col min="7" max="7" width="8.83203125" style="2" customWidth="1"/>
    <col min="8" max="10" width="8.83203125" style="2" hidden="1" customWidth="1"/>
    <col min="11" max="13" width="8.83203125" style="2" customWidth="1"/>
    <col min="14" max="14" width="0" style="2" hidden="1" customWidth="1"/>
    <col min="15" max="15" width="6.83203125" style="2" customWidth="1"/>
    <col min="16" max="16" width="24.1640625" style="2" customWidth="1"/>
    <col min="17" max="17" width="8.83203125" style="2" customWidth="1"/>
    <col min="18" max="19" width="8.83203125" style="2" hidden="1" customWidth="1"/>
    <col min="20" max="20" width="9.6640625" style="2" customWidth="1"/>
    <col min="21" max="21" width="12" style="2" customWidth="1"/>
    <col min="22" max="22" width="22.1640625" style="2" customWidth="1"/>
    <col min="23" max="23" width="0" style="2" hidden="1" customWidth="1"/>
    <col min="24" max="16384" width="12" style="2"/>
  </cols>
  <sheetData>
    <row r="1" spans="1:23" ht="15.75" x14ac:dyDescent="0.2">
      <c r="C1" s="13" t="s">
        <v>27</v>
      </c>
      <c r="E1" s="8"/>
      <c r="G1" s="8" t="s">
        <v>28</v>
      </c>
      <c r="K1" s="13"/>
      <c r="L1" s="8"/>
      <c r="M1" s="8"/>
    </row>
    <row r="2" spans="1:23" hidden="1" x14ac:dyDescent="0.2">
      <c r="C2" s="13"/>
      <c r="E2" s="8"/>
      <c r="F2" s="34"/>
      <c r="G2" s="34">
        <f>'Vazão Entrada'!B24</f>
        <v>1.5015774057566913</v>
      </c>
      <c r="K2" s="35">
        <f>'Vazão Entrada'!B36</f>
        <v>1.8055555555555556</v>
      </c>
      <c r="L2" s="8" t="b">
        <f>AND(G2="",K2="")</f>
        <v>0</v>
      </c>
      <c r="M2" s="8"/>
    </row>
    <row r="3" spans="1:23" x14ac:dyDescent="0.2">
      <c r="C3" s="51" t="s">
        <v>29</v>
      </c>
      <c r="D3" s="40"/>
      <c r="E3" s="8"/>
      <c r="F3" s="32" t="s">
        <v>30</v>
      </c>
      <c r="G3" s="44">
        <f>IF(L2=TRUE,"Não definida",(G2))</f>
        <v>1.5015774057566913</v>
      </c>
      <c r="H3" s="4"/>
      <c r="I3" s="4"/>
      <c r="K3" s="8"/>
      <c r="L3" s="43"/>
      <c r="M3" s="8"/>
    </row>
    <row r="4" spans="1:23" x14ac:dyDescent="0.2">
      <c r="D4" s="51" t="s">
        <v>31</v>
      </c>
      <c r="E4" s="8"/>
      <c r="F4" s="32" t="s">
        <v>32</v>
      </c>
      <c r="G4" s="44">
        <f>IF(L2=TRUE,"",(K2))</f>
        <v>1.8055555555555556</v>
      </c>
      <c r="K4" s="8"/>
      <c r="L4" s="43"/>
      <c r="M4" s="8"/>
    </row>
    <row r="5" spans="1:23" x14ac:dyDescent="0.2">
      <c r="D5" s="40"/>
      <c r="E5" s="8"/>
      <c r="F5" s="4"/>
      <c r="G5" s="4"/>
      <c r="H5" s="4"/>
      <c r="I5" s="4"/>
      <c r="K5" s="8"/>
      <c r="L5" s="8"/>
      <c r="M5" s="8"/>
    </row>
    <row r="6" spans="1:23" x14ac:dyDescent="0.2">
      <c r="D6" s="4"/>
      <c r="E6" s="8"/>
      <c r="F6" s="4"/>
      <c r="G6" s="13" t="s">
        <v>33</v>
      </c>
      <c r="H6" s="33"/>
      <c r="I6" s="4"/>
      <c r="K6" s="8"/>
      <c r="L6" s="8"/>
      <c r="M6" s="8"/>
      <c r="P6" s="13" t="s">
        <v>34</v>
      </c>
    </row>
    <row r="7" spans="1:23" x14ac:dyDescent="0.2">
      <c r="D7" s="9" t="s">
        <v>35</v>
      </c>
      <c r="E7" s="8"/>
      <c r="F7" s="4"/>
      <c r="G7" s="15" t="str">
        <f>IF(B17=FALSE,"",IF(G20=TRUE,"Um  campo deve estar em branco",""))</f>
        <v/>
      </c>
      <c r="H7" s="33"/>
      <c r="I7" s="33"/>
      <c r="K7" s="8"/>
      <c r="L7" s="8"/>
      <c r="M7" s="8"/>
    </row>
    <row r="8" spans="1:23" x14ac:dyDescent="0.2">
      <c r="A8" s="2">
        <f>SUM(E9:E10)</f>
        <v>3.4</v>
      </c>
      <c r="D8" s="4"/>
      <c r="E8" s="8"/>
      <c r="F8" s="4"/>
      <c r="G8" s="33"/>
      <c r="H8" s="33"/>
      <c r="I8" s="33"/>
      <c r="K8" s="42" t="s">
        <v>0</v>
      </c>
      <c r="L8" s="42" t="s">
        <v>1</v>
      </c>
      <c r="M8" s="13" t="s">
        <v>19</v>
      </c>
    </row>
    <row r="9" spans="1:23" x14ac:dyDescent="0.2">
      <c r="A9" s="2" t="b">
        <f>IF($E9="","",ISNUMBER($E9))</f>
        <v>1</v>
      </c>
      <c r="B9" s="2" t="str">
        <f>IF($G9="","",ISNUMBER($G9))</f>
        <v/>
      </c>
      <c r="C9" s="50" t="str">
        <f>IF(B9=FALSE,"Inserir apenas números",IF(A9=FALSE,"Insira apenas números",""))</f>
        <v/>
      </c>
      <c r="D9" s="4" t="s">
        <v>0</v>
      </c>
      <c r="E9" s="38">
        <v>1.9</v>
      </c>
      <c r="F9" s="2" t="s">
        <v>36</v>
      </c>
      <c r="G9" s="38"/>
      <c r="I9" s="2">
        <f>G9</f>
        <v>0</v>
      </c>
      <c r="J9" s="2" t="str">
        <f>IF(G19="","",'Cálculo l e h canal'!B407)</f>
        <v/>
      </c>
      <c r="K9" s="48" t="str">
        <f>IF(B17=FALSE,"",IF(K20=TRUE,(J9),""))</f>
        <v/>
      </c>
      <c r="L9" s="35" t="str">
        <f>IF(B17=FALSE,"",IF(L20=TRUE,(I9),""))</f>
        <v/>
      </c>
      <c r="M9" s="35" t="str">
        <f>IF(B17=FALSE,"",IF(B10=FALSE,"",IF(M20=TRUE,(I9),"")))</f>
        <v/>
      </c>
      <c r="O9" s="2" t="s">
        <v>36</v>
      </c>
      <c r="P9" s="4" t="s">
        <v>0</v>
      </c>
      <c r="S9" s="2" t="e">
        <f>Q21/(Q19*S10)</f>
        <v>#NUM!</v>
      </c>
      <c r="T9" s="56" t="str">
        <f>IF(W21=FALSE,"",IF(Q22="",IF(T20=TRUE,S9,""),""))</f>
        <v/>
      </c>
      <c r="U9" s="2" t="s">
        <v>36</v>
      </c>
    </row>
    <row r="10" spans="1:23" x14ac:dyDescent="0.2">
      <c r="A10" s="2" t="b">
        <f>IF($E10="","",ISNUMBER($E10))</f>
        <v>1</v>
      </c>
      <c r="B10" s="2" t="str">
        <f>IF($G10="","",ISNUMBER($G10))</f>
        <v/>
      </c>
      <c r="C10" s="50" t="str">
        <f>IF(B10=FALSE,"Inserir apenas números",IF(A10=FALSE,"Insira apenas números",""))</f>
        <v/>
      </c>
      <c r="D10" s="4" t="s">
        <v>1</v>
      </c>
      <c r="E10" s="38">
        <v>1.5</v>
      </c>
      <c r="F10" s="2" t="s">
        <v>36</v>
      </c>
      <c r="G10" s="38"/>
      <c r="I10" s="2">
        <f>G10</f>
        <v>0</v>
      </c>
      <c r="J10" s="2" t="str">
        <f>IF(G19="","",'Cálculo l e h canal'!H207)</f>
        <v/>
      </c>
      <c r="K10" s="35" t="str">
        <f>IF(B17=FALSE,"",IF(K20=TRUE,(I10),""))</f>
        <v/>
      </c>
      <c r="L10" s="48" t="str">
        <f>IF(B17=FALSE,"",IF(L20=TRUE,(J10),""))</f>
        <v/>
      </c>
      <c r="M10" s="35" t="str">
        <f>IF(B17=FALSE,"",IF(B10=FALSE,"",IF(M20=TRUE,(I10),"")))</f>
        <v/>
      </c>
      <c r="O10" s="2" t="s">
        <v>36</v>
      </c>
      <c r="P10" s="4" t="s">
        <v>1</v>
      </c>
      <c r="S10" s="2" t="e">
        <f>'L e H a partir da vazão e vel'!B440</f>
        <v>#NUM!</v>
      </c>
      <c r="T10" s="48" t="str">
        <f>IF(W21=FALSE,"",IF(Q22="",IF(T20=TRUE,S10,""),""))</f>
        <v/>
      </c>
      <c r="U10" s="2" t="s">
        <v>36</v>
      </c>
    </row>
    <row r="11" spans="1:23" ht="15.75" x14ac:dyDescent="0.2">
      <c r="D11" s="4" t="s">
        <v>37</v>
      </c>
      <c r="E11" s="35">
        <f>IF(A8=0,"",IF(E10="","",IF(E9="","",(E9*E10))))</f>
        <v>2.8499999999999996</v>
      </c>
      <c r="F11" s="2" t="s">
        <v>38</v>
      </c>
      <c r="I11" s="2">
        <f>(I9*I10)</f>
        <v>0</v>
      </c>
      <c r="K11" s="39" t="str">
        <f>IF(B19=FALSE,"",IF(G19="","",IF(K20=TRUE,(K9*K10),"")))</f>
        <v/>
      </c>
      <c r="L11" s="39" t="str">
        <f>IF(B19=FALSE,"",IF(G19="","",IF(L20=TRUE,((L9*L10)),"")))</f>
        <v/>
      </c>
      <c r="M11" s="39" t="str">
        <f>IF(B17=FALSE,"",IF(B10=FALSE,"",IF(M20=TRUE,((M9*M10)),"")))</f>
        <v/>
      </c>
      <c r="O11" s="2" t="s">
        <v>38</v>
      </c>
      <c r="P11" s="4" t="s">
        <v>37</v>
      </c>
      <c r="S11" s="2" t="e">
        <f>S9*S10</f>
        <v>#NUM!</v>
      </c>
      <c r="T11" s="54" t="str">
        <f>IF(W21=FALSE,"",IF(Q22="",IF(T20=TRUE,S11,""),""))</f>
        <v/>
      </c>
      <c r="U11" s="2" t="s">
        <v>38</v>
      </c>
    </row>
    <row r="12" spans="1:23" x14ac:dyDescent="0.2">
      <c r="D12" s="4" t="s">
        <v>39</v>
      </c>
      <c r="E12" s="35">
        <f>IF(E11="","",E11/(E9+2*E10))</f>
        <v>0.58163265306122436</v>
      </c>
      <c r="F12" s="2" t="s">
        <v>36</v>
      </c>
      <c r="G12" s="35"/>
      <c r="H12" s="34"/>
      <c r="I12" s="34" t="e">
        <f>I11/(I9+2*I10)</f>
        <v>#DIV/0!</v>
      </c>
      <c r="J12" s="34" t="str">
        <f>IF(G19="","",((G19*G13)/(J16^0.5))^(3/2))</f>
        <v/>
      </c>
      <c r="K12" s="35" t="str">
        <f>IF(B19=FALSE,"",IF(G19="","",IF(K20=TRUE,(K11/(K9+2*K10)),"")))</f>
        <v/>
      </c>
      <c r="L12" s="35" t="str">
        <f>IF(B19=FALSE,"",IF(G19="","",IF(L20=TRUE,(L11/(L9+2*L10)),"")))</f>
        <v/>
      </c>
      <c r="M12" s="35" t="str">
        <f>IF(B17=FALSE,"",IF(B10=FALSE,"",IF(M20=TRUE,(M11/(M9+2*M10)),"")))</f>
        <v/>
      </c>
      <c r="O12" s="2" t="s">
        <v>36</v>
      </c>
      <c r="P12" s="4" t="s">
        <v>39</v>
      </c>
      <c r="S12" s="2" t="e">
        <f>(S11/(S9+2*S10))</f>
        <v>#NUM!</v>
      </c>
      <c r="T12" s="55" t="str">
        <f>IF(W21=FALSE,"",IF(Q22="",IF(T20=TRUE,S12,""),""))</f>
        <v/>
      </c>
      <c r="U12" s="2" t="s">
        <v>36</v>
      </c>
    </row>
    <row r="13" spans="1:23" x14ac:dyDescent="0.2">
      <c r="A13" s="2" t="b">
        <f>IF($E13="","",ISNUMBER($E13))</f>
        <v>1</v>
      </c>
      <c r="B13" s="2" t="str">
        <f>IF($G13="","",ISNUMBER($G13))</f>
        <v/>
      </c>
      <c r="C13" s="50" t="str">
        <f>IF(B13=FALSE,"Inserir apenas números",IF(A13=FALSE,"Insira apenas números",""))</f>
        <v/>
      </c>
      <c r="D13" s="4" t="s">
        <v>40</v>
      </c>
      <c r="E13" s="38">
        <v>0.08</v>
      </c>
      <c r="F13" s="41" t="str">
        <f>IF(E13="","Valor assumido 0,08","")</f>
        <v/>
      </c>
      <c r="G13" s="38"/>
      <c r="I13" s="2" t="str">
        <f>IF(G19="","",(G13))</f>
        <v/>
      </c>
      <c r="J13" s="2" t="str">
        <f>IF(G19="","",(I12^(2/3)*(J16^0.5))/I19)</f>
        <v/>
      </c>
      <c r="K13" s="37" t="str">
        <f>IF(B17=FALSE,"",IF(K20=TRUE,(I13),""))</f>
        <v/>
      </c>
      <c r="L13" s="37" t="str">
        <f>IF(B17=FALSE,"",IF(L20=TRUE,(G13),""))</f>
        <v/>
      </c>
      <c r="M13" s="37" t="str">
        <f>IF(B17=FALSE,"",IF(M20=TRUE,(I13),""))</f>
        <v/>
      </c>
      <c r="P13" s="4" t="s">
        <v>18</v>
      </c>
      <c r="Q13" s="38"/>
      <c r="S13" s="2">
        <f>Q13</f>
        <v>0</v>
      </c>
      <c r="T13" s="37" t="str">
        <f>IF(W17=FALSE,"",IF(T20=TRUE,S13,""))</f>
        <v/>
      </c>
      <c r="V13" s="15" t="str">
        <f>IF(W13=FALSE,"Insira apenas números","")</f>
        <v/>
      </c>
      <c r="W13" s="2" t="str">
        <f>IF($Q13="","",ISNUMBER($Q13))</f>
        <v/>
      </c>
    </row>
    <row r="14" spans="1:23" hidden="1" x14ac:dyDescent="0.2">
      <c r="C14" s="50"/>
      <c r="D14" s="4"/>
      <c r="E14" s="53">
        <f>IF(E13="",(0.08),E13)</f>
        <v>0.08</v>
      </c>
      <c r="G14" s="53"/>
      <c r="K14" s="37"/>
      <c r="L14" s="8"/>
      <c r="M14" s="8"/>
      <c r="P14" s="4"/>
      <c r="T14" s="8"/>
    </row>
    <row r="15" spans="1:23" x14ac:dyDescent="0.2">
      <c r="D15" s="4" t="s">
        <v>19</v>
      </c>
      <c r="E15" s="50" t="str">
        <f>IF(COUNTA(E16:E17)&gt;1,"Os valores foram somados","")</f>
        <v/>
      </c>
      <c r="G15" s="36" t="str">
        <f>IF(COUNTA(G16:G17)&gt;1,"Preenchendo mais de um campo ele se somam","")</f>
        <v/>
      </c>
      <c r="K15" s="8"/>
      <c r="L15" s="8"/>
      <c r="M15" s="8"/>
      <c r="P15" s="4" t="s">
        <v>19</v>
      </c>
      <c r="Q15" s="15" t="str">
        <f>IF(COUNTA(Q16:Q17)&gt;1,"Preenchendo mais de um campo ele se somam","")</f>
        <v/>
      </c>
      <c r="T15" s="8"/>
    </row>
    <row r="16" spans="1:23" ht="15.75" x14ac:dyDescent="0.2">
      <c r="A16" s="2" t="str">
        <f>IF($E16="","",ISNUMBER($E16))</f>
        <v/>
      </c>
      <c r="B16" s="2" t="str">
        <f>IF($G16="","",ISNUMBER($G16))</f>
        <v/>
      </c>
      <c r="C16" s="50" t="str">
        <f>IF(B16=FALSE,"Inserir apenas números",IF(A16=FALSE,"Insira apenas números",""))</f>
        <v/>
      </c>
      <c r="E16" s="38"/>
      <c r="F16" s="2" t="s">
        <v>20</v>
      </c>
      <c r="G16" s="38"/>
      <c r="I16" s="2">
        <f>G16</f>
        <v>0</v>
      </c>
      <c r="J16" s="2" t="str">
        <f>IF(G19="","",((I13*I19)/(I12^(2/3)))^2)</f>
        <v/>
      </c>
      <c r="K16" s="37" t="str">
        <f>IF(B17=FALSE,"",IF(K20=TRUE,(K17/100),""))</f>
        <v/>
      </c>
      <c r="L16" s="37" t="str">
        <f>IF(B17=FALSE,"",IF(L20=TRUE,(L17/100),""))</f>
        <v/>
      </c>
      <c r="M16" s="47" t="str">
        <f>IF(B17=FALSE,"",IF(M20=TRUE,(J16),""))</f>
        <v/>
      </c>
      <c r="N16" s="2">
        <f>E16</f>
        <v>0</v>
      </c>
      <c r="O16" s="2" t="s">
        <v>20</v>
      </c>
      <c r="P16" s="4"/>
      <c r="Q16" s="38"/>
      <c r="R16" s="2">
        <f>Q16</f>
        <v>0</v>
      </c>
      <c r="S16" s="52">
        <f>R18</f>
        <v>0</v>
      </c>
      <c r="T16" s="37" t="str">
        <f>IF(W17=FALSE,"",IF(T20=TRUE,S16,""))</f>
        <v/>
      </c>
      <c r="U16" s="2" t="s">
        <v>20</v>
      </c>
      <c r="V16" s="15" t="str">
        <f>IF(W16=FALSE,"Insira apenas números","")</f>
        <v/>
      </c>
      <c r="W16" s="2" t="str">
        <f>IF($Q16="","",ISNUMBER($Q16))</f>
        <v/>
      </c>
    </row>
    <row r="17" spans="1:23" x14ac:dyDescent="0.2">
      <c r="A17" s="2" t="b">
        <f>IF($E17="","",ISNUMBER($E17))</f>
        <v>1</v>
      </c>
      <c r="B17" s="2" t="str">
        <f>IF($G17="","",ISNUMBER($G17))</f>
        <v/>
      </c>
      <c r="C17" s="50" t="str">
        <f>IF(B17=FALSE,"Inserir apenas números",IF(A17=FALSE,"Insira apenas números",""))</f>
        <v/>
      </c>
      <c r="E17" s="38">
        <v>0.3</v>
      </c>
      <c r="F17" s="2" t="s">
        <v>21</v>
      </c>
      <c r="G17" s="38"/>
      <c r="I17" s="2">
        <f>G17/100</f>
        <v>0</v>
      </c>
      <c r="K17" s="35" t="str">
        <f>IF(B17=FALSE,"",IF(K20=TRUE,(J18*100),""))</f>
        <v/>
      </c>
      <c r="L17" s="35" t="str">
        <f>IF(B17=FALSE,"",IF(L20=TRUE,(J18*100),""))</f>
        <v/>
      </c>
      <c r="M17" s="48" t="str">
        <f>IF(M16="","",IF(G19="","",(J16*100)))</f>
        <v/>
      </c>
      <c r="N17" s="2">
        <f>E17/100</f>
        <v>3.0000000000000001E-3</v>
      </c>
      <c r="O17" s="2" t="s">
        <v>21</v>
      </c>
      <c r="P17" s="4"/>
      <c r="Q17" s="38"/>
      <c r="R17" s="2">
        <f>Q17/100</f>
        <v>0</v>
      </c>
      <c r="S17" s="2">
        <f>S16*100</f>
        <v>0</v>
      </c>
      <c r="T17" s="35" t="str">
        <f>IF(W17=FALSE,"",IF(T20=TRUE,S17,""))</f>
        <v/>
      </c>
      <c r="U17" s="2" t="s">
        <v>21</v>
      </c>
      <c r="V17" s="15" t="str">
        <f>IF(W17=FALSE,"Insira apenas números","")</f>
        <v/>
      </c>
      <c r="W17" s="2" t="str">
        <f>IF($Q17="","",ISNUMBER($Q17))</f>
        <v/>
      </c>
    </row>
    <row r="18" spans="1:23" hidden="1" x14ac:dyDescent="0.2">
      <c r="E18" s="8"/>
      <c r="G18" s="10"/>
      <c r="J18" s="2">
        <f>SUM(I16:I17)</f>
        <v>0</v>
      </c>
      <c r="K18" s="35"/>
      <c r="L18" s="35"/>
      <c r="M18" s="35"/>
      <c r="N18" s="2">
        <f>SUM(N16:N17)</f>
        <v>3.0000000000000001E-3</v>
      </c>
      <c r="P18" s="4"/>
      <c r="Q18" s="72"/>
      <c r="R18" s="2">
        <f>SUM(R16:R17)</f>
        <v>0</v>
      </c>
      <c r="T18" s="8"/>
    </row>
    <row r="19" spans="1:23" ht="15.75" x14ac:dyDescent="0.2">
      <c r="B19" s="2" t="str">
        <f>IF($G19="","",ISNUMBER($G19))</f>
        <v/>
      </c>
      <c r="D19" s="4" t="s">
        <v>41</v>
      </c>
      <c r="E19" s="45">
        <f>IF(A17=FALSE,"",IF(N18=0,"",IF(E14="","",IF(E11="","",(1/E14)*E12^(2/3)*N18^0.5))))</f>
        <v>0.47705651036716573</v>
      </c>
      <c r="F19" s="2" t="s">
        <v>23</v>
      </c>
      <c r="G19" s="38"/>
      <c r="H19" s="34"/>
      <c r="I19" s="34">
        <f>G19</f>
        <v>0</v>
      </c>
      <c r="K19" s="46" t="str">
        <f>IF(B19=FALSE,"",IF(G19="","",IF(K20=TRUE,((1/K13)*(K12)^(2/3)*K16^0.5),"")))</f>
        <v/>
      </c>
      <c r="L19" s="46" t="str">
        <f>IF(B19=FALSE,"",IF(G19="","",IF(L20=TRUE,((1/L13)*(L12)^(2/3)*L16^0.5),"")))</f>
        <v/>
      </c>
      <c r="M19" s="46" t="str">
        <f>IF(B19=FALSE,"",IF(G19="","",IF(M20=TRUE,((1/M13)*(M12)^(2/3)*M16^0.5),"")))</f>
        <v/>
      </c>
      <c r="O19" s="2" t="s">
        <v>23</v>
      </c>
      <c r="P19" s="4" t="s">
        <v>41</v>
      </c>
      <c r="Q19" s="38"/>
      <c r="S19" s="2" t="e">
        <f>(1/S13)*(S16^0.5)*((S11/(S9+(2*S10)))^(2/3))</f>
        <v>#DIV/0!</v>
      </c>
      <c r="T19" s="46" t="str">
        <f>IF(W17=FALSE,"",IF(T20=TRUE,IF(Q22="",S19,""),""))</f>
        <v/>
      </c>
      <c r="U19" s="2" t="s">
        <v>23</v>
      </c>
      <c r="V19" s="15" t="str">
        <f>IF(W19=FALSE,"Insira apenas números","")</f>
        <v/>
      </c>
      <c r="W19" s="2" t="str">
        <f>IF($Q19="","",ISNUMBER($Q19))</f>
        <v/>
      </c>
    </row>
    <row r="20" spans="1:23" hidden="1" x14ac:dyDescent="0.2">
      <c r="D20" s="4"/>
      <c r="E20" s="45"/>
      <c r="G20" s="2" t="b">
        <f>AND(I9&gt;0,I10&gt;0,G13&gt;0,J18&gt;0)</f>
        <v>0</v>
      </c>
      <c r="K20" s="46" t="b">
        <f>AND(I10&gt;0,I13&gt;0,J18&gt;0,G9="")</f>
        <v>0</v>
      </c>
      <c r="L20" s="46" t="b">
        <f>AND(I9&gt;0,G10="",I13&gt;0,J18&gt;0)</f>
        <v>0</v>
      </c>
      <c r="M20" s="46" t="b">
        <f>AND(I9&gt;0,I10&gt;0,I13&gt;0,J18=0)</f>
        <v>0</v>
      </c>
      <c r="P20" s="4"/>
      <c r="Q20" s="72"/>
      <c r="T20" s="8" t="b">
        <f>AND(Q19&gt;0,21&gt;0,R18&gt;0,Q13&gt;0)</f>
        <v>0</v>
      </c>
    </row>
    <row r="21" spans="1:23" ht="15.75" x14ac:dyDescent="0.2">
      <c r="D21" s="4" t="s">
        <v>42</v>
      </c>
      <c r="E21" s="45">
        <f>IF(E$19="","",E$11*E$19)</f>
        <v>1.3596110545464222</v>
      </c>
      <c r="F21" s="2" t="s">
        <v>28</v>
      </c>
      <c r="G21" s="34"/>
      <c r="K21" s="46" t="str">
        <f>IF(B19=FALSE,"",IF(G19="","",IF(K20=TRUE,(K19*K11),"")))</f>
        <v/>
      </c>
      <c r="L21" s="46" t="str">
        <f>IF(B19=FALSE,"",IF(G19="","",IF(L20=TRUE,(L19*L11),"")))</f>
        <v/>
      </c>
      <c r="M21" s="46" t="str">
        <f>IF(B19=FALSE,"",IF(G19="","",IF(M20=TRUE,(M19*M11),"")))</f>
        <v/>
      </c>
      <c r="O21" s="2" t="s">
        <v>28</v>
      </c>
      <c r="P21" s="4" t="s">
        <v>42</v>
      </c>
      <c r="Q21" s="38"/>
      <c r="S21" s="2" t="e">
        <f>S19*S11</f>
        <v>#DIV/0!</v>
      </c>
      <c r="T21" s="46" t="str">
        <f>IF(W17=FALSE,"",IF(T20=TRUE,IF(Q22="",S21,""),""))</f>
        <v/>
      </c>
      <c r="U21" s="2" t="s">
        <v>28</v>
      </c>
      <c r="V21" s="15" t="str">
        <f>IF(W21=FALSE,"Insira apenas números","")</f>
        <v/>
      </c>
      <c r="W21" s="2" t="str">
        <f>IF($Q21="","",ISNUMBER($Q21))</f>
        <v/>
      </c>
    </row>
    <row r="22" spans="1:23" x14ac:dyDescent="0.2">
      <c r="E22" s="8"/>
      <c r="G22" s="49" t="str">
        <f>IF($G$19="","Defina a velocidade","")</f>
        <v>Defina a velocidade</v>
      </c>
      <c r="K22" s="8"/>
      <c r="L22" s="8"/>
      <c r="M22" s="8"/>
      <c r="Q22" s="5" t="str">
        <f>IF(W21=FALSE,"",IF(COUNTA(Q19:Q21)&lt;2,"Preencha a vazão e a velocidade",IF(T20=FALSE,"",IF(ABS(Q19-S19)&gt;Q19*0.15,"Esta combinação não é possível, consulte o manual",""))))</f>
        <v>Preencha a vazão e a velocidade</v>
      </c>
    </row>
    <row r="23" spans="1:23" x14ac:dyDescent="0.2">
      <c r="E23" s="8"/>
      <c r="K23" s="8"/>
      <c r="L23" s="8"/>
      <c r="M23" s="8"/>
    </row>
    <row r="24" spans="1:23" x14ac:dyDescent="0.2">
      <c r="E24" s="8"/>
      <c r="K24" s="8"/>
      <c r="L24" s="8"/>
      <c r="M24" s="8"/>
    </row>
    <row r="25" spans="1:23" x14ac:dyDescent="0.2">
      <c r="E25" s="8"/>
      <c r="K25" s="8"/>
      <c r="L25" s="8"/>
      <c r="M25" s="8"/>
    </row>
    <row r="26" spans="1:23" x14ac:dyDescent="0.2">
      <c r="E26" s="8"/>
      <c r="K26" s="8"/>
      <c r="L26" s="8"/>
      <c r="M26" s="8"/>
    </row>
    <row r="27" spans="1:23" x14ac:dyDescent="0.2">
      <c r="E27" s="8"/>
      <c r="K27" s="8"/>
      <c r="L27" s="8"/>
      <c r="M27" s="8"/>
    </row>
    <row r="28" spans="1:23" x14ac:dyDescent="0.2">
      <c r="E28" s="8"/>
      <c r="K28" s="8"/>
      <c r="L28" s="8"/>
      <c r="M28" s="8"/>
    </row>
    <row r="29" spans="1:23" x14ac:dyDescent="0.2">
      <c r="E29" s="8"/>
      <c r="K29" s="8"/>
      <c r="L29" s="8"/>
      <c r="M29" s="8"/>
    </row>
    <row r="30" spans="1:23" x14ac:dyDescent="0.2">
      <c r="E30" s="8"/>
      <c r="K30" s="8"/>
      <c r="L30" s="8"/>
      <c r="M30" s="8"/>
    </row>
    <row r="31" spans="1:23" x14ac:dyDescent="0.2">
      <c r="E31" s="8"/>
      <c r="K31" s="8"/>
      <c r="L31" s="8"/>
      <c r="M31" s="8"/>
    </row>
    <row r="32" spans="1:23" x14ac:dyDescent="0.2">
      <c r="E32" s="8"/>
      <c r="K32" s="8"/>
      <c r="L32" s="8"/>
      <c r="M32" s="8"/>
    </row>
    <row r="33" spans="5:13" x14ac:dyDescent="0.2">
      <c r="E33" s="8"/>
      <c r="K33" s="8"/>
      <c r="L33" s="8"/>
      <c r="M33" s="8"/>
    </row>
    <row r="34" spans="5:13" x14ac:dyDescent="0.2">
      <c r="E34" s="8"/>
      <c r="K34" s="8"/>
      <c r="L34" s="8"/>
      <c r="M34" s="8"/>
    </row>
  </sheetData>
  <sheetProtection password="CCFF" sheet="1" objects="1" scenarios="1"/>
  <phoneticPr fontId="21" type="noConversion"/>
  <printOptions gridLinesSet="0"/>
  <pageMargins left="0.78740157499999996" right="0.78740157499999996" top="0.984251969" bottom="0.984251969" header="0.49212598499999999" footer="0.49212598499999999"/>
  <pageSetup paperSize="9" orientation="landscape" horizontalDpi="4294967295" verticalDpi="0" r:id="rId1"/>
  <headerFooter alignWithMargins="0">
    <oddHeader>&amp;A</oddHeader>
    <oddFooter>Página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topLeftCell="C1" zoomScale="150" zoomScaleNormal="150" workbookViewId="0">
      <selection activeCell="Z42" sqref="Z42"/>
    </sheetView>
  </sheetViews>
  <sheetFormatPr defaultColWidth="12" defaultRowHeight="12.75" x14ac:dyDescent="0.2"/>
  <cols>
    <col min="1" max="2" width="5.83203125" style="2" hidden="1" customWidth="1"/>
    <col min="3" max="3" width="18.5" style="2" customWidth="1"/>
    <col min="4" max="4" width="24.1640625" style="2" customWidth="1"/>
    <col min="5" max="5" width="6.83203125" style="8" customWidth="1"/>
    <col min="6" max="6" width="18.1640625" style="2" customWidth="1"/>
    <col min="7" max="7" width="8.83203125" style="2" customWidth="1"/>
    <col min="8" max="10" width="0" style="2" hidden="1" customWidth="1"/>
    <col min="11" max="13" width="8.83203125" style="8" customWidth="1"/>
    <col min="14" max="14" width="0" style="2" hidden="1" customWidth="1"/>
    <col min="15" max="16384" width="12" style="2"/>
  </cols>
  <sheetData>
    <row r="1" spans="1:15" ht="15.75" x14ac:dyDescent="0.2">
      <c r="C1" s="13" t="s">
        <v>43</v>
      </c>
      <c r="G1" s="8" t="s">
        <v>28</v>
      </c>
      <c r="K1" s="13" t="s">
        <v>44</v>
      </c>
    </row>
    <row r="2" spans="1:15" hidden="1" x14ac:dyDescent="0.2">
      <c r="C2" s="13"/>
      <c r="F2" s="34"/>
      <c r="G2" s="34">
        <f>'Vazão Entrada'!B24</f>
        <v>1.5015774057566913</v>
      </c>
      <c r="K2" s="35">
        <f>'Vazão Entrada'!B36</f>
        <v>1.8055555555555556</v>
      </c>
      <c r="L2" s="8" t="b">
        <f>AND(G2="",K2="")</f>
        <v>0</v>
      </c>
    </row>
    <row r="3" spans="1:15" x14ac:dyDescent="0.2">
      <c r="D3" s="40" t="s">
        <v>45</v>
      </c>
      <c r="F3" s="32" t="s">
        <v>30</v>
      </c>
      <c r="G3" s="44">
        <f>IF(L2=TRUE,"Não definida",(G2))</f>
        <v>1.5015774057566913</v>
      </c>
      <c r="H3" s="4"/>
      <c r="I3" s="4"/>
      <c r="L3" s="43"/>
      <c r="O3" s="59" t="s">
        <v>0</v>
      </c>
    </row>
    <row r="4" spans="1:15" x14ac:dyDescent="0.2">
      <c r="D4" s="32"/>
      <c r="F4" s="32" t="s">
        <v>32</v>
      </c>
      <c r="G4" s="44">
        <f>IF(L2=TRUE,"",(K2))</f>
        <v>1.8055555555555556</v>
      </c>
      <c r="L4" s="43"/>
      <c r="O4" s="64" t="s">
        <v>1</v>
      </c>
    </row>
    <row r="5" spans="1:15" x14ac:dyDescent="0.2">
      <c r="D5" s="40" t="s">
        <v>46</v>
      </c>
      <c r="F5" s="4"/>
      <c r="G5" s="4"/>
      <c r="H5" s="4"/>
      <c r="I5" s="4"/>
    </row>
    <row r="6" spans="1:15" x14ac:dyDescent="0.2">
      <c r="D6" s="4"/>
      <c r="F6" s="4"/>
      <c r="G6" s="13" t="s">
        <v>33</v>
      </c>
      <c r="H6" s="33"/>
      <c r="I6" s="4"/>
    </row>
    <row r="7" spans="1:15" x14ac:dyDescent="0.2">
      <c r="D7" s="32" t="s">
        <v>35</v>
      </c>
      <c r="F7" s="4"/>
      <c r="G7" s="15" t="str">
        <f>IF(B17=FALSE,"",IF(G20=TRUE,"Um  campo deve estar em branco",""))</f>
        <v/>
      </c>
      <c r="H7" s="33"/>
      <c r="I7" s="33"/>
    </row>
    <row r="8" spans="1:15" x14ac:dyDescent="0.2">
      <c r="A8" s="2">
        <f>SUM(E9:E10)</f>
        <v>13.5</v>
      </c>
      <c r="D8" s="4"/>
      <c r="F8" s="4"/>
      <c r="G8" s="33"/>
      <c r="H8" s="33"/>
      <c r="I8" s="33"/>
      <c r="K8" s="42" t="s">
        <v>0</v>
      </c>
      <c r="L8" s="42" t="s">
        <v>1</v>
      </c>
      <c r="M8" s="13" t="s">
        <v>19</v>
      </c>
    </row>
    <row r="9" spans="1:15" x14ac:dyDescent="0.2">
      <c r="A9" s="2" t="b">
        <f>IF($E9="","",ISNUMBER($E9))</f>
        <v>1</v>
      </c>
      <c r="B9" s="2" t="b">
        <f>IF($G9="","",ISNUMBER($G9))</f>
        <v>1</v>
      </c>
      <c r="C9" s="50" t="str">
        <f>IF(B9=FALSE,"Inserir apenas números",IF(A9=FALSE,"Insira apenas números",""))</f>
        <v/>
      </c>
      <c r="D9" s="4" t="s">
        <v>0</v>
      </c>
      <c r="E9" s="38">
        <v>12</v>
      </c>
      <c r="F9" s="2" t="s">
        <v>36</v>
      </c>
      <c r="G9" s="38">
        <v>10</v>
      </c>
      <c r="I9" s="2">
        <f>G9</f>
        <v>10</v>
      </c>
      <c r="J9" s="2" t="e">
        <f>IF(G19="","",'Cálculo de l e h terraço'!B407)</f>
        <v>#NUM!</v>
      </c>
      <c r="K9" s="48" t="str">
        <f>IF(B17=FALSE,"",IF(K20=TRUE,(J9),""))</f>
        <v/>
      </c>
      <c r="L9" s="35" t="str">
        <f>IF(B17=FALSE,"",IF(L20=TRUE,(I9),""))</f>
        <v/>
      </c>
      <c r="M9" s="35" t="str">
        <f>IF(B10=FALSE,"",IF(B17=FALSE,"",IF(M20=TRUE,(I9),"")))</f>
        <v/>
      </c>
      <c r="O9" s="2" t="s">
        <v>36</v>
      </c>
    </row>
    <row r="10" spans="1:15" x14ac:dyDescent="0.2">
      <c r="A10" s="2" t="b">
        <f>IF($E10="","",ISNUMBER($E10))</f>
        <v>1</v>
      </c>
      <c r="B10" s="2" t="b">
        <f>IF($G10="","",ISNUMBER($G10))</f>
        <v>1</v>
      </c>
      <c r="C10" s="50" t="str">
        <f>IF(B10=FALSE,"Inserir apenas números",IF(A10=FALSE,"Insira apenas números",""))</f>
        <v/>
      </c>
      <c r="D10" s="4" t="s">
        <v>1</v>
      </c>
      <c r="E10" s="38">
        <v>1.5</v>
      </c>
      <c r="F10" s="2" t="s">
        <v>36</v>
      </c>
      <c r="G10" s="38">
        <v>0.7</v>
      </c>
      <c r="I10" s="2">
        <f>G10</f>
        <v>0.7</v>
      </c>
      <c r="J10" s="2" t="e">
        <f>IF(G19="","",'Cálculo de l e h terraço'!H207)</f>
        <v>#NUM!</v>
      </c>
      <c r="K10" s="35" t="str">
        <f>IF(B17=FALSE,"",IF(K20=TRUE,(I10),""))</f>
        <v/>
      </c>
      <c r="L10" s="48" t="str">
        <f>IF(B17=FALSE,"",IF(L20=TRUE,(J10),""))</f>
        <v/>
      </c>
      <c r="M10" s="35" t="str">
        <f>IF(B10=FALSE,"",IF(B17=FALSE,"",IF(M20=TRUE,(I10),"")))</f>
        <v/>
      </c>
      <c r="O10" s="2" t="s">
        <v>36</v>
      </c>
    </row>
    <row r="11" spans="1:15" ht="15.75" x14ac:dyDescent="0.2">
      <c r="D11" s="4" t="s">
        <v>37</v>
      </c>
      <c r="E11" s="35">
        <f>IF(A8=0,"",IF(E10="","",IF(E9="","",(E9*E10)/2)))</f>
        <v>9</v>
      </c>
      <c r="F11" s="2" t="s">
        <v>38</v>
      </c>
      <c r="I11" s="2">
        <f>(I9*I10)/2</f>
        <v>3.5</v>
      </c>
      <c r="K11" s="39" t="str">
        <f>IF(B19=FALSE,"",IF(G19="","",IF(K20=TRUE,((K9*K10)/2),"")))</f>
        <v/>
      </c>
      <c r="L11" s="39" t="str">
        <f>IF(B19=FALSE,"",IF(G19="","",IF(L20=TRUE,((L9*L10)/2),"")))</f>
        <v/>
      </c>
      <c r="M11" s="39" t="str">
        <f>IF(B17=FALSE,"",IF(B10=FALSE,"",IF(M20=TRUE,((M9*M10)/2),"")))</f>
        <v/>
      </c>
      <c r="O11" s="2" t="s">
        <v>38</v>
      </c>
    </row>
    <row r="12" spans="1:15" x14ac:dyDescent="0.2">
      <c r="D12" s="4" t="s">
        <v>39</v>
      </c>
      <c r="E12" s="35">
        <f>IF(E11="","",E11/(E9+E10))</f>
        <v>0.66666666666666663</v>
      </c>
      <c r="F12" s="2" t="s">
        <v>36</v>
      </c>
      <c r="G12" s="35"/>
      <c r="H12" s="34"/>
      <c r="I12" s="34">
        <f>I11/(I9+I10)</f>
        <v>0.32710280373831779</v>
      </c>
      <c r="J12" s="34" t="e">
        <f>IF(G19="","",((G19*G13)/(J16^0.5))^(3/2))</f>
        <v>#DIV/0!</v>
      </c>
      <c r="K12" s="35" t="str">
        <f>IF(B19=FALSE,"",IF(G19="","",IF(K20=TRUE,(K11/(K9+K10)),"")))</f>
        <v/>
      </c>
      <c r="L12" s="35" t="str">
        <f>IF(B19=FALSE,"",IF(G19="","",IF(L20=TRUE,(L11/(L9+L10)),"")))</f>
        <v/>
      </c>
      <c r="M12" s="35" t="str">
        <f>IF(B17=FALSE,"",IF(B10=FALSE,"",IF(M20=TRUE,(M11/(M9+M10)),"")))</f>
        <v/>
      </c>
      <c r="O12" s="2" t="s">
        <v>36</v>
      </c>
    </row>
    <row r="13" spans="1:15" x14ac:dyDescent="0.2">
      <c r="A13" s="2" t="b">
        <f>IF($E13="","",ISNUMBER($E13))</f>
        <v>1</v>
      </c>
      <c r="B13" s="2" t="str">
        <f>IF($G13="","",ISNUMBER($G13))</f>
        <v/>
      </c>
      <c r="C13" s="50" t="str">
        <f>IF(B13=FALSE,"Inserir apenas números",IF(A13=FALSE,"Insira apenas números",""))</f>
        <v/>
      </c>
      <c r="D13" s="4" t="s">
        <v>18</v>
      </c>
      <c r="E13" s="38">
        <v>0.08</v>
      </c>
      <c r="F13" s="41" t="str">
        <f>IF(E13="","Valor assumido 0,08","")</f>
        <v/>
      </c>
      <c r="G13" s="38"/>
      <c r="I13" s="2">
        <f>IF(G19="","",(G13))</f>
        <v>0</v>
      </c>
      <c r="J13" s="2">
        <f>IF(G19="","",(I12^(2/3)*(J16^0.5))/I19)</f>
        <v>0</v>
      </c>
      <c r="K13" s="37" t="str">
        <f>IF(B17=FALSE,"",IF(K20=TRUE,(I13),""))</f>
        <v/>
      </c>
      <c r="L13" s="37" t="str">
        <f>IF(B17=FALSE,"",IF(L20=TRUE,(G13),""))</f>
        <v/>
      </c>
      <c r="M13" s="37" t="str">
        <f>IF(B17=FALSE,"",IF(M20=TRUE,(I13),""))</f>
        <v/>
      </c>
    </row>
    <row r="14" spans="1:15" hidden="1" x14ac:dyDescent="0.2">
      <c r="C14" s="50"/>
      <c r="D14" s="4"/>
      <c r="E14" s="53">
        <f>IF(E13="",(0.08),E13)</f>
        <v>0.08</v>
      </c>
      <c r="G14" s="4"/>
      <c r="K14" s="37"/>
    </row>
    <row r="15" spans="1:15" x14ac:dyDescent="0.2">
      <c r="D15" s="4" t="s">
        <v>19</v>
      </c>
      <c r="E15" s="50" t="str">
        <f>IF(COUNTA(E16:E17)&gt;1,"Os valores foram somados","")</f>
        <v/>
      </c>
      <c r="G15" s="36" t="str">
        <f>IF(COUNTA(G16:G17)&gt;1,"Preenchendo mais de um campo ele se somam","")</f>
        <v/>
      </c>
    </row>
    <row r="16" spans="1:15" ht="15.75" x14ac:dyDescent="0.2">
      <c r="A16" s="2" t="str">
        <f>IF($E16="","",ISNUMBER($E16))</f>
        <v/>
      </c>
      <c r="B16" s="2" t="str">
        <f>IF($G16="","",ISNUMBER($G16))</f>
        <v/>
      </c>
      <c r="C16" s="50" t="str">
        <f>IF(B16=FALSE,"Inserir apenas números",IF(A16=FALSE,"Insira apenas números",""))</f>
        <v/>
      </c>
      <c r="E16" s="38"/>
      <c r="F16" s="2" t="s">
        <v>20</v>
      </c>
      <c r="G16" s="38"/>
      <c r="I16" s="2">
        <f>G16</f>
        <v>0</v>
      </c>
      <c r="J16" s="2">
        <f>IF(G19="","",((I13*I19)/(I12^(2/3)))^2)</f>
        <v>0</v>
      </c>
      <c r="K16" s="37" t="str">
        <f>IF(B17=FALSE,"",IF(K20=TRUE,(K17/100),""))</f>
        <v/>
      </c>
      <c r="L16" s="37" t="str">
        <f>IF(B17=FALSE,"",IF(L20=TRUE,(L17/100),""))</f>
        <v/>
      </c>
      <c r="M16" s="47" t="str">
        <f>IF(B17=FALSE,"",IF(M20=TRUE,(J16),""))</f>
        <v/>
      </c>
      <c r="N16" s="2">
        <f>E16</f>
        <v>0</v>
      </c>
      <c r="O16" s="2" t="s">
        <v>20</v>
      </c>
    </row>
    <row r="17" spans="1:15" x14ac:dyDescent="0.2">
      <c r="A17" s="2" t="b">
        <f>IF($E17="","",ISNUMBER($E17))</f>
        <v>1</v>
      </c>
      <c r="B17" s="2" t="b">
        <f>IF($G17="","",ISNUMBER($G17))</f>
        <v>1</v>
      </c>
      <c r="C17" s="50" t="str">
        <f>IF(B17=FALSE,"Inserir apenas números",IF(A17=FALSE,"Insira apenas números",""))</f>
        <v/>
      </c>
      <c r="E17" s="38">
        <v>0.5</v>
      </c>
      <c r="F17" s="2" t="s">
        <v>21</v>
      </c>
      <c r="G17" s="38">
        <v>1</v>
      </c>
      <c r="I17" s="2">
        <f>G17/100</f>
        <v>0.01</v>
      </c>
      <c r="K17" s="35" t="str">
        <f>IF(B17=FALSE,"",IF(K20=TRUE,(J18*100),""))</f>
        <v/>
      </c>
      <c r="L17" s="35" t="str">
        <f>IF(B17=FALSE,"",IF(L20=TRUE,(J18*100),""))</f>
        <v/>
      </c>
      <c r="M17" s="48" t="str">
        <f>IF(M16="","",IF(G19="","",(J16*100)))</f>
        <v/>
      </c>
      <c r="N17" s="2">
        <f>E17/100</f>
        <v>5.0000000000000001E-3</v>
      </c>
      <c r="O17" s="2" t="s">
        <v>21</v>
      </c>
    </row>
    <row r="18" spans="1:15" hidden="1" x14ac:dyDescent="0.2">
      <c r="G18" s="10"/>
      <c r="J18" s="2">
        <f>SUM(I16:I17)</f>
        <v>0.01</v>
      </c>
      <c r="K18" s="35"/>
      <c r="L18" s="35"/>
      <c r="M18" s="35"/>
      <c r="N18" s="2">
        <f>SUM(N16:N17)</f>
        <v>5.0000000000000001E-3</v>
      </c>
    </row>
    <row r="19" spans="1:15" ht="15.75" x14ac:dyDescent="0.2">
      <c r="B19" s="2" t="b">
        <f>IF($G19="","",ISNUMBER($G19))</f>
        <v>1</v>
      </c>
      <c r="C19" s="50" t="str">
        <f>IF(B19=FALSE,"Inserir apenas números","")</f>
        <v/>
      </c>
      <c r="D19" s="4" t="s">
        <v>41</v>
      </c>
      <c r="E19" s="45">
        <f>IF(A17=FALSE,"",IF(N18=0,"",IF(E14="","",IF(E11="","",(1/E14)*E12^(2/3)*N18^0.5))))</f>
        <v>0.67452933619190281</v>
      </c>
      <c r="F19" s="2" t="s">
        <v>23</v>
      </c>
      <c r="G19" s="38">
        <v>0.8</v>
      </c>
      <c r="H19" s="34"/>
      <c r="I19" s="34">
        <f>G19</f>
        <v>0.8</v>
      </c>
      <c r="K19" s="46" t="str">
        <f>IF(B19=FALSE,"",IF(G19="","",IF(K20=TRUE,((1/K13)*(K12)^(2/3)*K16^0.5),"")))</f>
        <v/>
      </c>
      <c r="L19" s="46" t="str">
        <f>IF(B19=FALSE,"",IF(G19="","",IF(L20=TRUE,((1/L13)*(L12)^(2/3)*L16^0.5),"")))</f>
        <v/>
      </c>
      <c r="M19" s="46" t="str">
        <f>IF(B19=FALSE,"",IF(G19="","",IF(M20=TRUE,((1/M13)*(M12)^(2/3)*M16^0.5),"")))</f>
        <v/>
      </c>
      <c r="O19" s="2" t="s">
        <v>23</v>
      </c>
    </row>
    <row r="20" spans="1:15" hidden="1" x14ac:dyDescent="0.2">
      <c r="D20" s="4"/>
      <c r="E20" s="45"/>
      <c r="G20" s="2" t="b">
        <f>AND(I9&gt;0,I10&gt;0,G13&gt;0,J18&gt;0)</f>
        <v>0</v>
      </c>
      <c r="K20" s="46" t="b">
        <f>AND(I10&gt;0,I13&gt;0,J18&gt;0,G9="")</f>
        <v>0</v>
      </c>
      <c r="L20" s="46" t="b">
        <f>AND(I9&gt;0,G10="",I13&gt;0,J18&gt;0)</f>
        <v>0</v>
      </c>
      <c r="M20" s="46" t="b">
        <f>AND(I9&gt;0,I10&gt;0,I13&gt;0,J18=0)</f>
        <v>0</v>
      </c>
    </row>
    <row r="21" spans="1:15" ht="15.75" x14ac:dyDescent="0.2">
      <c r="D21" s="4" t="s">
        <v>42</v>
      </c>
      <c r="E21" s="45">
        <f>IF(E$19="","",E$11*E$19)</f>
        <v>6.0707640257271249</v>
      </c>
      <c r="F21" s="2" t="s">
        <v>28</v>
      </c>
      <c r="G21" s="34"/>
      <c r="K21" s="46" t="str">
        <f>IF(B19=FALSE,"",IF(G19="","",IF(K20=TRUE,(K19*K11),"")))</f>
        <v/>
      </c>
      <c r="L21" s="46" t="str">
        <f>IF(B19=FALSE,"",IF(G19="","",IF(L20=TRUE,(L19*L11),"")))</f>
        <v/>
      </c>
      <c r="M21" s="46" t="str">
        <f>IF(B19=FALSE,"",IF(G19="","",IF(M20=TRUE,(M19*M11),"")))</f>
        <v/>
      </c>
      <c r="O21" s="2" t="s">
        <v>28</v>
      </c>
    </row>
    <row r="22" spans="1:15" x14ac:dyDescent="0.2">
      <c r="G22" s="49" t="str">
        <f>IF($G$19="","Defina a velocidade","")</f>
        <v/>
      </c>
    </row>
  </sheetData>
  <phoneticPr fontId="21" type="noConversion"/>
  <printOptions gridLinesSet="0"/>
  <pageMargins left="0.78740157499999996" right="0.78740157499999996" top="0.984251969" bottom="0.984251969" header="0.49212598499999999" footer="0.49212598499999999"/>
  <pageSetup orientation="landscape" horizontalDpi="4294967295" verticalDpi="0" r:id="rId1"/>
  <headerFooter alignWithMargins="0">
    <oddHeader>&amp;A</oddHeader>
    <oddFooter>Página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4"/>
  <sheetViews>
    <sheetView showGridLines="0" topLeftCell="A3" zoomScale="160" workbookViewId="0">
      <selection activeCell="Z42" sqref="Z42"/>
    </sheetView>
  </sheetViews>
  <sheetFormatPr defaultColWidth="12" defaultRowHeight="12.75" x14ac:dyDescent="0.2"/>
  <cols>
    <col min="1" max="1" width="26.1640625" style="2" customWidth="1"/>
    <col min="2" max="2" width="8.83203125" style="8" customWidth="1"/>
    <col min="3" max="3" width="26.6640625" style="2" customWidth="1"/>
    <col min="4" max="4" width="7.33203125" style="2" hidden="1" customWidth="1"/>
    <col min="5" max="6" width="6.1640625" style="2" hidden="1" customWidth="1"/>
    <col min="7" max="7" width="5.33203125" style="8" hidden="1" customWidth="1"/>
    <col min="8" max="8" width="15.6640625" style="2" hidden="1" customWidth="1"/>
    <col min="9" max="9" width="3.6640625" style="8" hidden="1" customWidth="1"/>
    <col min="10" max="10" width="5.1640625" style="2" hidden="1" customWidth="1"/>
    <col min="11" max="11" width="6.1640625" style="2" hidden="1" customWidth="1"/>
    <col min="12" max="12" width="5.1640625" style="2" hidden="1" customWidth="1"/>
    <col min="13" max="14" width="6.1640625" style="2" hidden="1" customWidth="1"/>
    <col min="15" max="15" width="21.33203125" style="2" customWidth="1"/>
    <col min="16" max="16" width="5.33203125" style="8" customWidth="1"/>
    <col min="17" max="17" width="0" style="2" hidden="1" customWidth="1"/>
    <col min="18" max="16384" width="12" style="2"/>
  </cols>
  <sheetData>
    <row r="1" spans="1:17" ht="15.75" hidden="1" x14ac:dyDescent="0.25">
      <c r="A1" s="19" t="s">
        <v>47</v>
      </c>
    </row>
    <row r="2" spans="1:17" hidden="1" x14ac:dyDescent="0.2"/>
    <row r="3" spans="1:17" x14ac:dyDescent="0.2">
      <c r="A3" s="13" t="s">
        <v>48</v>
      </c>
      <c r="G3" s="16"/>
      <c r="H3" s="16"/>
      <c r="I3" s="16"/>
    </row>
    <row r="4" spans="1:17" hidden="1" x14ac:dyDescent="0.2">
      <c r="C4" s="8" t="s">
        <v>49</v>
      </c>
      <c r="D4" s="2" t="s">
        <v>50</v>
      </c>
      <c r="G4" s="20"/>
      <c r="H4" s="21"/>
      <c r="I4" s="20"/>
    </row>
    <row r="5" spans="1:17" x14ac:dyDescent="0.2">
      <c r="A5" s="4" t="s">
        <v>51</v>
      </c>
      <c r="B5" s="38">
        <v>5</v>
      </c>
      <c r="C5" s="2" t="str">
        <f>IF(B5&gt;107,"Número inválido",IF(B5="","",'Banco de Dados Local 2'!$B$116))</f>
        <v>Avaré</v>
      </c>
      <c r="D5" s="2" t="str">
        <f>IF(B5&gt;100,"",'Banco de Dados Local 2'!$C$116)</f>
        <v>SP</v>
      </c>
      <c r="F5" s="22"/>
      <c r="G5" s="20"/>
      <c r="H5" s="21"/>
      <c r="I5" s="20"/>
      <c r="O5" s="29" t="s">
        <v>52</v>
      </c>
    </row>
    <row r="6" spans="1:17" x14ac:dyDescent="0.2">
      <c r="A6" s="4" t="s">
        <v>53</v>
      </c>
      <c r="B6" s="15" t="str">
        <f>IF(COUNTA(B7:B8)&gt;1,"Preenchendo mais de um campo ele se somam","")</f>
        <v/>
      </c>
      <c r="F6" s="20"/>
      <c r="G6" s="20"/>
      <c r="H6" s="21"/>
      <c r="I6" s="20"/>
    </row>
    <row r="7" spans="1:17" x14ac:dyDescent="0.2">
      <c r="A7" s="4" t="s">
        <v>54</v>
      </c>
      <c r="B7" s="38">
        <v>10</v>
      </c>
      <c r="C7" s="15" t="str">
        <f>IF(Q7=FALSE,"Insira apenas números","")</f>
        <v/>
      </c>
      <c r="E7" s="2">
        <f>B7</f>
        <v>10</v>
      </c>
      <c r="F7" s="20"/>
      <c r="G7" s="20"/>
      <c r="H7" s="21"/>
      <c r="I7" s="20"/>
      <c r="Q7" s="2" t="b">
        <f>IF($B7="","",ISNUMBER($B7))</f>
        <v>1</v>
      </c>
    </row>
    <row r="8" spans="1:17" x14ac:dyDescent="0.2">
      <c r="A8" s="4" t="s">
        <v>55</v>
      </c>
      <c r="B8" s="38"/>
      <c r="C8" s="15" t="str">
        <f>IF(Q8=FALSE,"Insira apenas números","")</f>
        <v/>
      </c>
      <c r="E8" s="2">
        <f>B8*2.42</f>
        <v>0</v>
      </c>
      <c r="F8" s="20"/>
      <c r="G8" s="20"/>
      <c r="H8" s="21"/>
      <c r="I8" s="20"/>
      <c r="Q8" s="2" t="str">
        <f>IF($B$8="","",ISNUMBER($B$8))</f>
        <v/>
      </c>
    </row>
    <row r="9" spans="1:17" hidden="1" x14ac:dyDescent="0.2">
      <c r="A9" s="4"/>
      <c r="B9" s="8" t="s">
        <v>56</v>
      </c>
      <c r="C9" s="2">
        <f>SUM(E7:E8)</f>
        <v>10</v>
      </c>
      <c r="F9" s="20"/>
      <c r="G9" s="20"/>
      <c r="H9" s="21"/>
      <c r="I9" s="20"/>
    </row>
    <row r="10" spans="1:17" x14ac:dyDescent="0.2">
      <c r="A10" s="4" t="s">
        <v>57</v>
      </c>
      <c r="B10" s="15" t="str">
        <f>IF(COUNTA(B11:B12)&gt;1,"Preenchendo mais de um campo ele se somam","")</f>
        <v/>
      </c>
      <c r="F10" s="20"/>
      <c r="G10" s="20"/>
      <c r="H10" s="21"/>
      <c r="I10" s="20"/>
    </row>
    <row r="11" spans="1:17" x14ac:dyDescent="0.2">
      <c r="A11" s="4" t="s">
        <v>58</v>
      </c>
      <c r="B11" s="38">
        <v>20</v>
      </c>
      <c r="C11" s="15" t="str">
        <f>IF(Q11=FALSE,"Insira apenas números","")</f>
        <v/>
      </c>
      <c r="E11" s="2">
        <f>B11/60</f>
        <v>0.33333333333333331</v>
      </c>
      <c r="F11" s="20"/>
      <c r="G11" s="20"/>
      <c r="H11" s="21"/>
      <c r="I11" s="20"/>
      <c r="Q11" s="2" t="b">
        <f>IF($B11="","",ISNUMBER($B11))</f>
        <v>1</v>
      </c>
    </row>
    <row r="12" spans="1:17" x14ac:dyDescent="0.2">
      <c r="A12" s="4" t="s">
        <v>59</v>
      </c>
      <c r="B12" s="38"/>
      <c r="C12" s="15" t="str">
        <f>IF(Q12=FALSE,"Insira apenas números","")</f>
        <v/>
      </c>
      <c r="E12" s="2">
        <f>B12</f>
        <v>0</v>
      </c>
      <c r="F12" s="20"/>
      <c r="G12" s="20"/>
      <c r="H12" s="21"/>
      <c r="I12" s="20"/>
      <c r="Q12" s="2" t="str">
        <f>IF($B12="","",ISNUMBER($B12))</f>
        <v/>
      </c>
    </row>
    <row r="13" spans="1:17" hidden="1" x14ac:dyDescent="0.2">
      <c r="A13" s="4"/>
      <c r="B13" s="8" t="s">
        <v>56</v>
      </c>
      <c r="C13" s="2">
        <f>SUM(E11:E12)</f>
        <v>0.33333333333333331</v>
      </c>
      <c r="F13" s="20"/>
      <c r="G13" s="20"/>
      <c r="H13" s="21"/>
      <c r="I13" s="20"/>
    </row>
    <row r="14" spans="1:17" ht="15.75" x14ac:dyDescent="0.2">
      <c r="A14" s="4" t="s">
        <v>60</v>
      </c>
      <c r="B14" s="11">
        <f>IF(Q11=FALSE,"",IF(B5="","",IF(C13=0,"",(15^(C20+(C16/(15^0.25))))*(F15*C13+G15*(LOG(1+H15*C13)))/C13)))</f>
        <v>108.11357321448178</v>
      </c>
      <c r="C14" s="2" t="s">
        <v>61</v>
      </c>
      <c r="F14" s="20"/>
      <c r="G14" s="20"/>
      <c r="H14" s="21"/>
      <c r="I14" s="20"/>
    </row>
    <row r="15" spans="1:17" hidden="1" x14ac:dyDescent="0.2">
      <c r="A15" s="4"/>
      <c r="B15" s="8">
        <f>'Banco de Dados Local 2'!D116</f>
        <v>0</v>
      </c>
      <c r="C15" s="2">
        <f>'Banco de Dados Local 2'!E116</f>
        <v>0.04</v>
      </c>
      <c r="D15" s="2">
        <f>'Banco de Dados Local 2'!F116</f>
        <v>0.08</v>
      </c>
      <c r="E15" s="2">
        <f>'Banco de Dados Local 2'!G116</f>
        <v>0.08</v>
      </c>
      <c r="F15" s="2">
        <f>'Banco de Dados Local 2'!H116</f>
        <v>0.3</v>
      </c>
      <c r="G15" s="2">
        <f>'Banco de Dados Local 2'!I116</f>
        <v>25</v>
      </c>
      <c r="H15" s="2">
        <f>'Banco de Dados Local 2'!J116</f>
        <v>20</v>
      </c>
      <c r="I15" s="2"/>
    </row>
    <row r="16" spans="1:17" hidden="1" x14ac:dyDescent="0.2">
      <c r="A16" s="4"/>
      <c r="B16" s="14" t="s">
        <v>62</v>
      </c>
      <c r="C16" s="2">
        <f>IF(C13&lt;6/60,B15,IF(C13&lt;16/60,C15,IF(C13&lt;=0.5,D15,IF(C13&gt;0.5,E15,""))))</f>
        <v>0.08</v>
      </c>
      <c r="F16" s="20"/>
      <c r="G16" s="20"/>
      <c r="H16" s="21"/>
      <c r="I16" s="20"/>
    </row>
    <row r="17" spans="1:17" hidden="1" x14ac:dyDescent="0.2">
      <c r="A17" s="4"/>
      <c r="B17" s="2">
        <v>0.108</v>
      </c>
      <c r="C17" s="2">
        <v>0.122</v>
      </c>
      <c r="D17" s="2">
        <v>0.13800000000000001</v>
      </c>
      <c r="E17" s="2">
        <v>0.156</v>
      </c>
      <c r="F17" s="2">
        <v>0.16600000000000001</v>
      </c>
      <c r="G17" s="2">
        <v>0.17399999999999999</v>
      </c>
      <c r="H17" s="2">
        <v>0.17599999999999999</v>
      </c>
      <c r="I17" s="2">
        <v>0.17399999999999999</v>
      </c>
      <c r="J17" s="2">
        <v>0.17</v>
      </c>
      <c r="K17" s="2">
        <v>0.16600000000000001</v>
      </c>
      <c r="L17" s="2">
        <v>0.16</v>
      </c>
      <c r="M17" s="2">
        <v>0.156</v>
      </c>
      <c r="N17" s="2">
        <v>0.152</v>
      </c>
    </row>
    <row r="18" spans="1:17" hidden="1" x14ac:dyDescent="0.2">
      <c r="A18" s="4"/>
      <c r="B18" s="14" t="s">
        <v>63</v>
      </c>
      <c r="C18" s="2">
        <f>IF(C13&lt;6/60,B17,IF(C13&lt;16/60,C17,IF(C13&lt;31/60,D17,IF(C13&lt;61/60,E17,IF(C13&lt;121/60,F17,IF(C13&lt;241/60,G17,IF(C13&lt;481/60,H17,IF(C13&lt;841/60,I17,""))))))))</f>
        <v>0.13800000000000001</v>
      </c>
      <c r="F18" s="20"/>
      <c r="G18" s="20"/>
      <c r="H18" s="21"/>
      <c r="I18" s="20"/>
    </row>
    <row r="19" spans="1:17" hidden="1" x14ac:dyDescent="0.2">
      <c r="A19" s="4"/>
      <c r="B19" s="14" t="s">
        <v>64</v>
      </c>
      <c r="C19" s="2" t="str">
        <f>IF(C13&lt;841/60,"",IF(C13&lt;1441/60,J17,IF(C13&lt;2881/60,K17,IF(C13&lt;4321/60,L17,IF(C13&lt;5761/60,M17,IF(C13&lt;8641/60,N17,""))))))</f>
        <v/>
      </c>
      <c r="F19" s="20"/>
      <c r="G19" s="20"/>
      <c r="H19" s="21"/>
      <c r="I19" s="20"/>
    </row>
    <row r="20" spans="1:17" hidden="1" x14ac:dyDescent="0.2">
      <c r="A20" s="4"/>
      <c r="B20" s="14" t="s">
        <v>65</v>
      </c>
      <c r="C20" s="2">
        <f>SUM(C18:C19)</f>
        <v>0.13800000000000001</v>
      </c>
      <c r="F20" s="20"/>
      <c r="G20" s="20"/>
      <c r="H20" s="21"/>
      <c r="I20" s="20"/>
    </row>
    <row r="21" spans="1:17" x14ac:dyDescent="0.2">
      <c r="A21" s="4" t="s">
        <v>66</v>
      </c>
      <c r="B21" s="38">
        <v>0.5</v>
      </c>
      <c r="C21" s="5" t="str">
        <f>IF(Q21=FALSE,"Insira apenas números",IF(B21="","Valor assumido 0,5",""))</f>
        <v/>
      </c>
      <c r="F21" s="20"/>
      <c r="G21" s="20"/>
      <c r="H21" s="21"/>
      <c r="I21" s="20"/>
      <c r="Q21" s="2" t="b">
        <f>IF($B21="","",ISNUMBER($B21))</f>
        <v>1</v>
      </c>
    </row>
    <row r="22" spans="1:17" hidden="1" x14ac:dyDescent="0.2">
      <c r="B22" s="8">
        <f>IF(B21="",0.5,B21)</f>
        <v>0.5</v>
      </c>
      <c r="F22" s="20"/>
      <c r="G22" s="20"/>
      <c r="H22" s="21"/>
      <c r="I22" s="20"/>
    </row>
    <row r="23" spans="1:17" hidden="1" x14ac:dyDescent="0.2">
      <c r="A23" s="4"/>
      <c r="F23" s="20"/>
      <c r="G23" s="20"/>
      <c r="H23" s="21"/>
      <c r="I23" s="20"/>
    </row>
    <row r="24" spans="1:17" ht="15.75" x14ac:dyDescent="0.2">
      <c r="A24" s="23" t="s">
        <v>67</v>
      </c>
      <c r="B24" s="24">
        <f>IF(Q8=FALSE,"",IF(C9=0,"",IF(C13=0,"",IF(B5="","",(B22*B14*C9)/360))))</f>
        <v>1.5015774057566913</v>
      </c>
      <c r="C24" s="12" t="s">
        <v>68</v>
      </c>
      <c r="F24" s="20"/>
      <c r="G24" s="20"/>
      <c r="H24" s="21"/>
      <c r="I24" s="20"/>
    </row>
    <row r="25" spans="1:17" x14ac:dyDescent="0.2">
      <c r="A25" s="25"/>
      <c r="F25" s="20"/>
      <c r="G25" s="20"/>
      <c r="H25" s="21"/>
      <c r="I25" s="20"/>
    </row>
    <row r="26" spans="1:17" x14ac:dyDescent="0.2">
      <c r="A26" s="26" t="s">
        <v>69</v>
      </c>
      <c r="F26" s="20"/>
      <c r="G26" s="20"/>
      <c r="H26" s="21"/>
      <c r="I26" s="20"/>
    </row>
    <row r="27" spans="1:17" hidden="1" x14ac:dyDescent="0.2">
      <c r="F27" s="20"/>
      <c r="G27" s="20"/>
      <c r="H27" s="21"/>
      <c r="I27" s="20"/>
    </row>
    <row r="28" spans="1:17" x14ac:dyDescent="0.2">
      <c r="A28" s="4" t="s">
        <v>53</v>
      </c>
      <c r="B28" s="15" t="str">
        <f>IF(COUNTA(B29:B30)&gt;1,"Preenchendo mais de um campo ele se somam","")</f>
        <v/>
      </c>
      <c r="F28" s="20"/>
      <c r="G28" s="20"/>
      <c r="H28" s="21"/>
      <c r="I28" s="20"/>
    </row>
    <row r="29" spans="1:17" x14ac:dyDescent="0.2">
      <c r="A29" s="4" t="s">
        <v>54</v>
      </c>
      <c r="B29" s="38">
        <f>B7</f>
        <v>10</v>
      </c>
      <c r="C29" s="15" t="str">
        <f>IF(Q29=FALSE,"Insira apenas números","")</f>
        <v/>
      </c>
      <c r="E29" s="2">
        <f>B29</f>
        <v>10</v>
      </c>
      <c r="F29" s="20"/>
      <c r="G29" s="20"/>
      <c r="H29" s="21"/>
      <c r="I29" s="20"/>
      <c r="Q29" s="2" t="b">
        <f>IF($B29="","",ISNUMBER($B29))</f>
        <v>1</v>
      </c>
    </row>
    <row r="30" spans="1:17" x14ac:dyDescent="0.2">
      <c r="A30" s="4" t="s">
        <v>55</v>
      </c>
      <c r="B30" s="38"/>
      <c r="C30" s="15" t="str">
        <f>IF(Q30=FALSE,"Insira apenas números","")</f>
        <v/>
      </c>
      <c r="E30" s="2">
        <f>B30*2.42</f>
        <v>0</v>
      </c>
      <c r="F30" s="20"/>
      <c r="G30" s="20"/>
      <c r="H30" s="21"/>
      <c r="I30" s="20"/>
      <c r="Q30" s="2" t="str">
        <f>IF($B30="","",ISNUMBER($B30))</f>
        <v/>
      </c>
    </row>
    <row r="31" spans="1:17" hidden="1" x14ac:dyDescent="0.2">
      <c r="A31" s="4"/>
      <c r="B31" s="10"/>
      <c r="C31" s="2">
        <f>SUM(E29:E30)</f>
        <v>10</v>
      </c>
      <c r="F31" s="20"/>
      <c r="G31" s="20"/>
      <c r="H31" s="21"/>
      <c r="I31" s="20"/>
      <c r="Q31" s="2" t="str">
        <f>IF($B31="","",ISNUMBER($B31))</f>
        <v/>
      </c>
    </row>
    <row r="32" spans="1:17" ht="15.75" x14ac:dyDescent="0.2">
      <c r="A32" s="4" t="s">
        <v>60</v>
      </c>
      <c r="B32" s="38">
        <v>130</v>
      </c>
      <c r="C32" s="2" t="s">
        <v>61</v>
      </c>
      <c r="F32" s="20"/>
      <c r="G32" s="20"/>
      <c r="H32" s="21"/>
      <c r="I32" s="20"/>
      <c r="O32" s="15" t="str">
        <f>IF(Q32=FALSE,"Insira apenas números","")</f>
        <v/>
      </c>
      <c r="Q32" s="2" t="b">
        <f>IF($B32="","",ISNUMBER($B32))</f>
        <v>1</v>
      </c>
    </row>
    <row r="33" spans="1:17" x14ac:dyDescent="0.2">
      <c r="A33" s="4" t="s">
        <v>66</v>
      </c>
      <c r="B33" s="38">
        <f>+B21</f>
        <v>0.5</v>
      </c>
      <c r="C33" s="15" t="str">
        <f>IF(Q33=FALSE,"Insira apenas números","")</f>
        <v/>
      </c>
      <c r="F33" s="20"/>
      <c r="G33" s="20"/>
      <c r="H33" s="21"/>
      <c r="I33" s="20"/>
      <c r="Q33" s="2" t="b">
        <f>IF($B33="","",ISNUMBER($B33))</f>
        <v>1</v>
      </c>
    </row>
    <row r="34" spans="1:17" hidden="1" x14ac:dyDescent="0.2">
      <c r="B34" s="8">
        <f>IF(B33="",0.5,B33)</f>
        <v>0.5</v>
      </c>
      <c r="F34" s="20"/>
      <c r="G34" s="20"/>
      <c r="H34" s="21"/>
      <c r="I34" s="20"/>
    </row>
    <row r="35" spans="1:17" ht="12.75" hidden="1" customHeight="1" x14ac:dyDescent="0.2">
      <c r="F35" s="20"/>
      <c r="G35" s="20"/>
      <c r="H35" s="21"/>
      <c r="I35" s="20"/>
    </row>
    <row r="36" spans="1:17" ht="15.75" x14ac:dyDescent="0.2">
      <c r="A36" s="23" t="s">
        <v>67</v>
      </c>
      <c r="B36" s="24">
        <f>IF(Q32=FALSE,"",IF(B32="","",IF(C31=0,"",(B34*B32*C31)/360)))</f>
        <v>1.8055555555555556</v>
      </c>
      <c r="C36" s="12" t="s">
        <v>68</v>
      </c>
      <c r="F36" s="20"/>
      <c r="G36" s="20"/>
      <c r="H36" s="21"/>
      <c r="I36" s="20"/>
    </row>
    <row r="37" spans="1:17" x14ac:dyDescent="0.2">
      <c r="F37" s="20"/>
      <c r="G37" s="20"/>
      <c r="H37" s="21"/>
      <c r="I37" s="20"/>
    </row>
    <row r="38" spans="1:17" x14ac:dyDescent="0.2">
      <c r="F38" s="20"/>
      <c r="G38" s="20"/>
      <c r="H38" s="21"/>
      <c r="I38" s="20"/>
    </row>
    <row r="39" spans="1:17" x14ac:dyDescent="0.2">
      <c r="F39" s="20"/>
      <c r="G39" s="20"/>
      <c r="H39" s="21"/>
      <c r="I39" s="20"/>
    </row>
    <row r="40" spans="1:17" x14ac:dyDescent="0.2">
      <c r="F40" s="20"/>
      <c r="G40" s="20"/>
      <c r="H40" s="21"/>
      <c r="I40" s="20"/>
    </row>
    <row r="41" spans="1:17" x14ac:dyDescent="0.2">
      <c r="F41" s="20"/>
      <c r="G41" s="20"/>
      <c r="H41" s="21"/>
      <c r="I41" s="20"/>
    </row>
    <row r="42" spans="1:17" x14ac:dyDescent="0.2">
      <c r="F42" s="20"/>
      <c r="G42" s="20"/>
      <c r="H42" s="21"/>
      <c r="I42" s="20"/>
    </row>
    <row r="43" spans="1:17" x14ac:dyDescent="0.2">
      <c r="F43" s="20"/>
      <c r="G43" s="20"/>
      <c r="H43" s="21"/>
      <c r="I43" s="20"/>
    </row>
    <row r="44" spans="1:17" x14ac:dyDescent="0.2">
      <c r="F44" s="20"/>
      <c r="G44" s="20"/>
      <c r="H44" s="21"/>
      <c r="I44" s="20"/>
    </row>
    <row r="45" spans="1:17" x14ac:dyDescent="0.2">
      <c r="F45" s="20"/>
      <c r="G45" s="20"/>
      <c r="H45" s="21"/>
      <c r="I45" s="20"/>
    </row>
    <row r="46" spans="1:17" x14ac:dyDescent="0.2">
      <c r="F46" s="20"/>
      <c r="G46" s="20"/>
      <c r="H46" s="21"/>
      <c r="I46" s="20"/>
    </row>
    <row r="47" spans="1:17" x14ac:dyDescent="0.2">
      <c r="F47" s="20"/>
      <c r="G47" s="20"/>
      <c r="H47" s="21"/>
      <c r="I47" s="20"/>
    </row>
    <row r="48" spans="1:17" x14ac:dyDescent="0.2">
      <c r="F48" s="20"/>
      <c r="G48" s="20"/>
      <c r="H48" s="21"/>
      <c r="I48" s="20"/>
    </row>
    <row r="49" spans="6:9" x14ac:dyDescent="0.2">
      <c r="F49" s="20"/>
      <c r="G49" s="20"/>
      <c r="H49" s="21"/>
      <c r="I49" s="20"/>
    </row>
    <row r="50" spans="6:9" x14ac:dyDescent="0.2">
      <c r="F50" s="20"/>
      <c r="G50" s="20"/>
      <c r="H50" s="21"/>
      <c r="I50" s="20"/>
    </row>
    <row r="51" spans="6:9" x14ac:dyDescent="0.2">
      <c r="F51" s="20"/>
      <c r="G51" s="20"/>
      <c r="H51" s="21"/>
      <c r="I51" s="20"/>
    </row>
    <row r="52" spans="6:9" x14ac:dyDescent="0.2">
      <c r="F52" s="20"/>
      <c r="G52" s="20"/>
      <c r="H52" s="21"/>
      <c r="I52" s="20"/>
    </row>
    <row r="53" spans="6:9" x14ac:dyDescent="0.2">
      <c r="F53" s="20"/>
      <c r="G53" s="20"/>
      <c r="H53" s="21"/>
      <c r="I53" s="20"/>
    </row>
    <row r="54" spans="6:9" x14ac:dyDescent="0.2">
      <c r="F54" s="20"/>
      <c r="G54" s="20"/>
      <c r="H54" s="21"/>
      <c r="I54" s="20"/>
    </row>
    <row r="55" spans="6:9" x14ac:dyDescent="0.2">
      <c r="F55" s="20"/>
      <c r="G55" s="20"/>
      <c r="H55" s="21"/>
      <c r="I55" s="20"/>
    </row>
    <row r="56" spans="6:9" x14ac:dyDescent="0.2">
      <c r="F56" s="20"/>
      <c r="G56" s="20"/>
      <c r="H56" s="21"/>
      <c r="I56" s="20"/>
    </row>
    <row r="57" spans="6:9" x14ac:dyDescent="0.2">
      <c r="F57" s="20"/>
      <c r="G57" s="20"/>
      <c r="H57" s="21"/>
      <c r="I57" s="20"/>
    </row>
    <row r="58" spans="6:9" x14ac:dyDescent="0.2">
      <c r="F58" s="20"/>
      <c r="G58" s="20"/>
      <c r="H58" s="21"/>
      <c r="I58" s="20"/>
    </row>
    <row r="59" spans="6:9" x14ac:dyDescent="0.2">
      <c r="F59" s="20"/>
      <c r="G59" s="20"/>
      <c r="H59" s="21"/>
      <c r="I59" s="20"/>
    </row>
    <row r="60" spans="6:9" x14ac:dyDescent="0.2">
      <c r="F60" s="20"/>
      <c r="G60" s="20"/>
      <c r="H60" s="21"/>
      <c r="I60" s="20"/>
    </row>
    <row r="61" spans="6:9" x14ac:dyDescent="0.2">
      <c r="F61" s="20"/>
      <c r="G61" s="20"/>
      <c r="H61" s="21"/>
      <c r="I61" s="20"/>
    </row>
    <row r="62" spans="6:9" x14ac:dyDescent="0.2">
      <c r="F62" s="20"/>
      <c r="G62" s="20"/>
      <c r="H62" s="21"/>
      <c r="I62" s="20"/>
    </row>
    <row r="63" spans="6:9" x14ac:dyDescent="0.2">
      <c r="F63" s="20"/>
      <c r="G63" s="20"/>
      <c r="H63" s="21"/>
      <c r="I63" s="20"/>
    </row>
    <row r="64" spans="6:9" x14ac:dyDescent="0.2">
      <c r="F64" s="20"/>
      <c r="G64" s="20"/>
      <c r="H64" s="21"/>
      <c r="I64" s="20"/>
    </row>
    <row r="65" spans="6:9" x14ac:dyDescent="0.2">
      <c r="F65" s="20"/>
      <c r="G65" s="20"/>
      <c r="H65" s="21"/>
      <c r="I65" s="20"/>
    </row>
    <row r="66" spans="6:9" x14ac:dyDescent="0.2">
      <c r="F66" s="20"/>
      <c r="G66" s="20"/>
      <c r="H66" s="21"/>
      <c r="I66" s="20"/>
    </row>
    <row r="67" spans="6:9" x14ac:dyDescent="0.2">
      <c r="F67" s="20"/>
      <c r="G67" s="20"/>
      <c r="H67" s="21"/>
      <c r="I67" s="20"/>
    </row>
    <row r="68" spans="6:9" x14ac:dyDescent="0.2">
      <c r="F68" s="20"/>
      <c r="G68" s="20"/>
      <c r="H68" s="21"/>
      <c r="I68" s="20"/>
    </row>
    <row r="69" spans="6:9" x14ac:dyDescent="0.2">
      <c r="F69" s="20"/>
      <c r="G69" s="20"/>
      <c r="H69" s="21"/>
      <c r="I69" s="20"/>
    </row>
    <row r="70" spans="6:9" x14ac:dyDescent="0.2">
      <c r="F70" s="20"/>
      <c r="G70" s="20"/>
      <c r="H70" s="21"/>
      <c r="I70" s="20"/>
    </row>
    <row r="71" spans="6:9" x14ac:dyDescent="0.2">
      <c r="F71" s="20"/>
      <c r="G71" s="20"/>
      <c r="H71" s="21"/>
      <c r="I71" s="20"/>
    </row>
    <row r="72" spans="6:9" x14ac:dyDescent="0.2">
      <c r="F72" s="20"/>
      <c r="G72" s="20"/>
      <c r="H72" s="21"/>
      <c r="I72" s="20"/>
    </row>
    <row r="73" spans="6:9" x14ac:dyDescent="0.2">
      <c r="F73" s="20"/>
      <c r="G73" s="20"/>
      <c r="H73" s="21"/>
      <c r="I73" s="20"/>
    </row>
    <row r="74" spans="6:9" x14ac:dyDescent="0.2">
      <c r="F74" s="20"/>
      <c r="G74" s="20"/>
      <c r="H74" s="21"/>
      <c r="I74" s="20"/>
    </row>
    <row r="75" spans="6:9" x14ac:dyDescent="0.2">
      <c r="F75" s="20"/>
      <c r="G75" s="20"/>
      <c r="H75" s="21"/>
      <c r="I75" s="20"/>
    </row>
    <row r="76" spans="6:9" x14ac:dyDescent="0.2">
      <c r="F76" s="20"/>
      <c r="G76" s="20"/>
      <c r="H76" s="21"/>
      <c r="I76" s="20"/>
    </row>
    <row r="77" spans="6:9" x14ac:dyDescent="0.2">
      <c r="F77" s="20"/>
      <c r="G77" s="20"/>
      <c r="H77" s="21"/>
      <c r="I77" s="20"/>
    </row>
    <row r="78" spans="6:9" x14ac:dyDescent="0.2">
      <c r="F78" s="20"/>
      <c r="G78" s="20"/>
      <c r="H78" s="21"/>
      <c r="I78" s="20"/>
    </row>
    <row r="79" spans="6:9" x14ac:dyDescent="0.2">
      <c r="F79" s="20"/>
      <c r="G79" s="20"/>
      <c r="H79" s="21"/>
      <c r="I79" s="20"/>
    </row>
    <row r="80" spans="6:9" x14ac:dyDescent="0.2">
      <c r="F80" s="20"/>
      <c r="G80" s="20"/>
      <c r="H80" s="21"/>
      <c r="I80" s="20"/>
    </row>
    <row r="81" spans="6:9" x14ac:dyDescent="0.2">
      <c r="F81" s="20"/>
      <c r="G81" s="20"/>
      <c r="H81" s="21"/>
      <c r="I81" s="20"/>
    </row>
    <row r="82" spans="6:9" x14ac:dyDescent="0.2">
      <c r="F82" s="20"/>
      <c r="G82" s="20"/>
      <c r="H82" s="21"/>
      <c r="I82" s="20"/>
    </row>
    <row r="83" spans="6:9" x14ac:dyDescent="0.2">
      <c r="F83" s="20"/>
      <c r="G83" s="20"/>
      <c r="H83" s="21"/>
      <c r="I83" s="20"/>
    </row>
    <row r="84" spans="6:9" x14ac:dyDescent="0.2">
      <c r="F84" s="20"/>
      <c r="G84" s="20"/>
      <c r="H84" s="21"/>
      <c r="I84" s="20"/>
    </row>
    <row r="85" spans="6:9" x14ac:dyDescent="0.2">
      <c r="F85" s="20"/>
      <c r="G85" s="20"/>
      <c r="H85" s="21"/>
      <c r="I85" s="20"/>
    </row>
    <row r="86" spans="6:9" x14ac:dyDescent="0.2">
      <c r="F86" s="20"/>
      <c r="G86" s="20"/>
      <c r="H86" s="21"/>
      <c r="I86" s="20"/>
    </row>
    <row r="87" spans="6:9" x14ac:dyDescent="0.2">
      <c r="F87" s="20"/>
      <c r="G87" s="20"/>
      <c r="H87" s="21"/>
      <c r="I87" s="20"/>
    </row>
    <row r="88" spans="6:9" x14ac:dyDescent="0.2">
      <c r="F88" s="20"/>
      <c r="G88" s="20"/>
      <c r="H88" s="21"/>
      <c r="I88" s="20"/>
    </row>
    <row r="89" spans="6:9" x14ac:dyDescent="0.2">
      <c r="F89" s="20"/>
      <c r="G89" s="20"/>
      <c r="H89" s="21"/>
      <c r="I89" s="20"/>
    </row>
    <row r="90" spans="6:9" x14ac:dyDescent="0.2">
      <c r="F90" s="20"/>
      <c r="G90" s="20"/>
      <c r="H90" s="21"/>
      <c r="I90" s="20"/>
    </row>
    <row r="91" spans="6:9" x14ac:dyDescent="0.2">
      <c r="F91" s="20"/>
      <c r="G91" s="20"/>
      <c r="H91" s="21"/>
      <c r="I91" s="20"/>
    </row>
    <row r="92" spans="6:9" x14ac:dyDescent="0.2">
      <c r="F92" s="20"/>
      <c r="G92" s="20"/>
      <c r="H92" s="21"/>
      <c r="I92" s="20"/>
    </row>
    <row r="93" spans="6:9" x14ac:dyDescent="0.2">
      <c r="F93" s="20"/>
      <c r="G93" s="20"/>
      <c r="H93" s="21"/>
      <c r="I93" s="20"/>
    </row>
    <row r="94" spans="6:9" x14ac:dyDescent="0.2">
      <c r="F94" s="20"/>
      <c r="G94" s="20"/>
      <c r="H94" s="21"/>
      <c r="I94" s="20"/>
    </row>
    <row r="95" spans="6:9" x14ac:dyDescent="0.2">
      <c r="F95" s="20"/>
      <c r="G95" s="20"/>
      <c r="H95" s="21"/>
      <c r="I95" s="20"/>
    </row>
    <row r="96" spans="6:9" x14ac:dyDescent="0.2">
      <c r="F96" s="20"/>
      <c r="G96" s="20"/>
      <c r="H96" s="21"/>
      <c r="I96" s="20"/>
    </row>
    <row r="97" spans="6:9" x14ac:dyDescent="0.2">
      <c r="F97" s="20"/>
      <c r="G97" s="20"/>
      <c r="H97" s="21"/>
      <c r="I97" s="20"/>
    </row>
    <row r="98" spans="6:9" x14ac:dyDescent="0.2">
      <c r="F98" s="20"/>
      <c r="G98" s="20"/>
      <c r="H98" s="21"/>
      <c r="I98" s="20"/>
    </row>
    <row r="99" spans="6:9" x14ac:dyDescent="0.2">
      <c r="F99" s="20"/>
      <c r="G99" s="20"/>
      <c r="H99" s="21"/>
      <c r="I99" s="20"/>
    </row>
    <row r="100" spans="6:9" x14ac:dyDescent="0.2">
      <c r="F100" s="20"/>
      <c r="G100" s="20"/>
      <c r="H100" s="21"/>
      <c r="I100" s="20"/>
    </row>
    <row r="101" spans="6:9" x14ac:dyDescent="0.2">
      <c r="F101" s="20"/>
      <c r="G101" s="20"/>
      <c r="H101" s="21"/>
      <c r="I101" s="20"/>
    </row>
    <row r="102" spans="6:9" x14ac:dyDescent="0.2">
      <c r="F102" s="20"/>
      <c r="G102" s="20"/>
      <c r="H102" s="21"/>
      <c r="I102" s="20"/>
    </row>
    <row r="103" spans="6:9" x14ac:dyDescent="0.2">
      <c r="F103" s="20"/>
      <c r="G103" s="20"/>
      <c r="H103" s="21"/>
      <c r="I103" s="20"/>
    </row>
    <row r="104" spans="6:9" x14ac:dyDescent="0.2">
      <c r="F104" s="20"/>
    </row>
    <row r="105" spans="6:9" x14ac:dyDescent="0.2">
      <c r="F105" s="20"/>
    </row>
    <row r="106" spans="6:9" x14ac:dyDescent="0.2">
      <c r="F106" s="20"/>
    </row>
    <row r="107" spans="6:9" x14ac:dyDescent="0.2">
      <c r="F107" s="20"/>
    </row>
    <row r="108" spans="6:9" x14ac:dyDescent="0.2">
      <c r="F108" s="20"/>
      <c r="G108" s="20"/>
      <c r="H108" s="20"/>
    </row>
    <row r="109" spans="6:9" x14ac:dyDescent="0.2">
      <c r="F109" s="20"/>
      <c r="G109" s="20"/>
      <c r="H109" s="20"/>
    </row>
    <row r="110" spans="6:9" x14ac:dyDescent="0.2">
      <c r="F110" s="20"/>
      <c r="G110" s="20"/>
      <c r="H110" s="20"/>
    </row>
    <row r="111" spans="6:9" x14ac:dyDescent="0.2">
      <c r="F111" s="20"/>
      <c r="G111" s="20"/>
      <c r="H111" s="20"/>
    </row>
    <row r="112" spans="6:9" x14ac:dyDescent="0.2">
      <c r="F112" s="20"/>
      <c r="G112" s="20"/>
      <c r="H112" s="20"/>
    </row>
    <row r="113" spans="6:8" x14ac:dyDescent="0.2">
      <c r="F113" s="20"/>
      <c r="G113" s="20"/>
      <c r="H113" s="20"/>
    </row>
    <row r="114" spans="6:8" x14ac:dyDescent="0.2">
      <c r="F114" s="20"/>
      <c r="G114" s="20"/>
      <c r="H114" s="20"/>
    </row>
  </sheetData>
  <phoneticPr fontId="21" type="noConversion"/>
  <printOptions gridLinesSet="0"/>
  <pageMargins left="0.78740157499999996" right="0.78740157499999996" top="0.984251969" bottom="0.984251969" header="0.49212598499999999" footer="0.49212598499999999"/>
  <pageSetup orientation="landscape" horizontalDpi="4294967295" verticalDpi="0" r:id="rId1"/>
  <headerFooter alignWithMargins="0">
    <oddHeader>&amp;A</oddHead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25</vt:i4>
      </vt:variant>
    </vt:vector>
  </HeadingPairs>
  <TitlesOfParts>
    <vt:vector size="25" baseType="lpstr">
      <vt:lpstr>Cálculo de l e h terraço</vt:lpstr>
      <vt:lpstr>Cálculo l e h canal</vt:lpstr>
      <vt:lpstr>Perfil do canal cálculos</vt:lpstr>
      <vt:lpstr>Perfil do Canal</vt:lpstr>
      <vt:lpstr>L e H a partir da vazão e vel</vt:lpstr>
      <vt:lpstr>Vazão de Tubos e Drenos</vt:lpstr>
      <vt:lpstr>Vazão Canal</vt:lpstr>
      <vt:lpstr>Vazão Terraço</vt:lpstr>
      <vt:lpstr>Vazão Entrada</vt:lpstr>
      <vt:lpstr>Locais</vt:lpstr>
      <vt:lpstr>Chuva</vt:lpstr>
      <vt:lpstr>Banco Dados Local 1</vt:lpstr>
      <vt:lpstr>Banco de Dados Local 2</vt:lpstr>
      <vt:lpstr>Apresentação</vt:lpstr>
      <vt:lpstr>Plan6</vt:lpstr>
      <vt:lpstr>Plan7</vt:lpstr>
      <vt:lpstr>Plan8</vt:lpstr>
      <vt:lpstr>Plan9</vt:lpstr>
      <vt:lpstr>Plan10</vt:lpstr>
      <vt:lpstr>Plan11</vt:lpstr>
      <vt:lpstr>Plan12</vt:lpstr>
      <vt:lpstr>Plan13</vt:lpstr>
      <vt:lpstr>Plan14</vt:lpstr>
      <vt:lpstr>Plan15</vt:lpstr>
      <vt:lpstr>Plan16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</dc:creator>
  <cp:lastModifiedBy>PERFIL</cp:lastModifiedBy>
  <dcterms:created xsi:type="dcterms:W3CDTF">1997-06-12T19:35:33Z</dcterms:created>
  <dcterms:modified xsi:type="dcterms:W3CDTF">2016-10-04T13:35:47Z</dcterms:modified>
</cp:coreProperties>
</file>